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ABAS Group II\6-September\2003_Hemaraj Land PCL_Sep17\"/>
    </mc:Choice>
  </mc:AlternateContent>
  <bookViews>
    <workbookView xWindow="-30" yWindow="525" windowWidth="16590" windowHeight="10395" tabRatio="845" activeTab="6"/>
  </bookViews>
  <sheets>
    <sheet name="BS2-4" sheetId="8" r:id="rId1"/>
    <sheet name="Sheet1" sheetId="38" r:id="rId2"/>
    <sheet name="PL5-6" sheetId="32" r:id="rId3"/>
    <sheet name="PL7-8" sheetId="33" r:id="rId4"/>
    <sheet name="CE9" sheetId="34" r:id="rId5"/>
    <sheet name="CE10" sheetId="35" r:id="rId6"/>
    <sheet name="CF11-12" sheetId="37" r:id="rId7"/>
  </sheets>
  <externalReferences>
    <externalReference r:id="rId8"/>
  </externalReferences>
  <definedNames>
    <definedName name="_xlnm.Print_Area" localSheetId="0">'BS2-4'!$A$1:$L$148</definedName>
    <definedName name="_xlnm.Print_Area" localSheetId="4">'CE9'!$A$1:$AE$42</definedName>
    <definedName name="_xlnm.Print_Area" localSheetId="6">'CF11-12'!$A$1:$L$119</definedName>
    <definedName name="_xlnm.Print_Area" localSheetId="3">'PL7-8'!$A$1:$L$109</definedName>
  </definedNames>
  <calcPr calcId="152511"/>
</workbook>
</file>

<file path=xl/calcChain.xml><?xml version="1.0" encoding="utf-8"?>
<calcChain xmlns="http://schemas.openxmlformats.org/spreadsheetml/2006/main">
  <c r="J104" i="37" l="1"/>
  <c r="F86" i="37"/>
  <c r="L104" i="37"/>
  <c r="H104" i="37"/>
  <c r="L86" i="37"/>
  <c r="H86" i="37"/>
  <c r="J26" i="37"/>
  <c r="F100" i="37"/>
  <c r="F101" i="37"/>
  <c r="F104" i="37" l="1"/>
  <c r="L69" i="32"/>
  <c r="L71" i="32" s="1"/>
  <c r="N19" i="34" l="1"/>
  <c r="K16" i="35"/>
  <c r="K22" i="35" l="1"/>
  <c r="N31" i="34"/>
  <c r="F11" i="37" l="1"/>
  <c r="F30" i="37" s="1"/>
  <c r="F43" i="37" s="1"/>
  <c r="F50" i="37" s="1"/>
  <c r="F106" i="37" s="1"/>
  <c r="J11" i="37"/>
  <c r="H15" i="37"/>
  <c r="H30" i="37" s="1"/>
  <c r="J15" i="37"/>
  <c r="L15" i="37"/>
  <c r="L25" i="37"/>
  <c r="G30" i="37"/>
  <c r="H36" i="37"/>
  <c r="H37" i="37"/>
  <c r="H38" i="37"/>
  <c r="H39" i="37"/>
  <c r="K43" i="37"/>
  <c r="A63" i="37"/>
  <c r="J70" i="37"/>
  <c r="J72" i="37"/>
  <c r="J77" i="37"/>
  <c r="F107" i="37"/>
  <c r="J107" i="37"/>
  <c r="L30" i="37" l="1"/>
  <c r="L43" i="37" s="1"/>
  <c r="L50" i="37" s="1"/>
  <c r="J86" i="37"/>
  <c r="F110" i="37"/>
  <c r="F123" i="37" s="1"/>
  <c r="J30" i="37"/>
  <c r="J43" i="37" s="1"/>
  <c r="J50" i="37" s="1"/>
  <c r="H43" i="37"/>
  <c r="H50" i="37" s="1"/>
  <c r="H106" i="37" s="1"/>
  <c r="H110" i="37" s="1"/>
  <c r="L106" i="37"/>
  <c r="L110" i="37" s="1"/>
  <c r="J106" i="37" l="1"/>
  <c r="J110" i="37" s="1"/>
  <c r="J123" i="37" s="1"/>
  <c r="H69" i="32"/>
  <c r="H71" i="32" s="1"/>
  <c r="H85" i="33" l="1"/>
  <c r="F83" i="33"/>
  <c r="H83" i="33"/>
  <c r="J83" i="33"/>
  <c r="L83" i="33"/>
  <c r="L85" i="33"/>
  <c r="J85" i="33"/>
  <c r="F69" i="32"/>
  <c r="F71" i="32" s="1"/>
  <c r="F72" i="33" l="1"/>
  <c r="F85" i="33" s="1"/>
  <c r="AA25" i="34" l="1"/>
  <c r="Y25" i="34"/>
  <c r="AC31" i="34" l="1"/>
  <c r="AE25" i="34" l="1"/>
  <c r="M22" i="35" l="1"/>
  <c r="M16" i="35"/>
  <c r="AA30" i="34"/>
  <c r="AE30" i="34" s="1"/>
  <c r="Y30" i="34"/>
  <c r="AA28" i="34"/>
  <c r="AE28" i="34" s="1"/>
  <c r="Y28" i="34"/>
  <c r="AA26" i="34"/>
  <c r="AE26" i="34" s="1"/>
  <c r="Y26" i="34"/>
  <c r="AA24" i="34"/>
  <c r="AE24" i="34" s="1"/>
  <c r="Y24" i="34"/>
  <c r="J97" i="33"/>
  <c r="H97" i="33"/>
  <c r="AC19" i="34"/>
  <c r="U19" i="34"/>
  <c r="S19" i="34"/>
  <c r="L19" i="34"/>
  <c r="Y19" i="34" l="1"/>
  <c r="A57" i="33"/>
  <c r="A53" i="32"/>
  <c r="M24" i="35"/>
  <c r="G24" i="35"/>
  <c r="E24" i="35"/>
  <c r="C24" i="35"/>
  <c r="O21" i="35"/>
  <c r="Q21" i="35" s="1"/>
  <c r="Q20" i="35"/>
  <c r="M18" i="35"/>
  <c r="K18" i="35"/>
  <c r="G18" i="35"/>
  <c r="E18" i="35"/>
  <c r="C18" i="35"/>
  <c r="O16" i="35"/>
  <c r="O15" i="35"/>
  <c r="Q15" i="35" s="1"/>
  <c r="O14" i="35"/>
  <c r="Q14" i="35" s="1"/>
  <c r="A3" i="35"/>
  <c r="W33" i="34"/>
  <c r="U33" i="34"/>
  <c r="S33" i="34"/>
  <c r="R33" i="34"/>
  <c r="P33" i="34"/>
  <c r="H33" i="34"/>
  <c r="F33" i="34"/>
  <c r="D33" i="34"/>
  <c r="L31" i="34"/>
  <c r="AC33" i="34"/>
  <c r="L23" i="34"/>
  <c r="AC21" i="34"/>
  <c r="W21" i="34"/>
  <c r="U21" i="34"/>
  <c r="S21" i="34"/>
  <c r="R21" i="34"/>
  <c r="P21" i="34"/>
  <c r="N21" i="34"/>
  <c r="L21" i="34"/>
  <c r="H21" i="34"/>
  <c r="F21" i="34"/>
  <c r="D21" i="34"/>
  <c r="AA18" i="34"/>
  <c r="AE18" i="34" s="1"/>
  <c r="Y18" i="34"/>
  <c r="AA16" i="34"/>
  <c r="Y16" i="34"/>
  <c r="AA15" i="34"/>
  <c r="AE15" i="34" s="1"/>
  <c r="Y15" i="34"/>
  <c r="A109" i="33"/>
  <c r="L22" i="33"/>
  <c r="J22" i="33"/>
  <c r="H22" i="33"/>
  <c r="F22" i="33"/>
  <c r="L15" i="33"/>
  <c r="J15" i="33"/>
  <c r="H15" i="33"/>
  <c r="F15" i="33"/>
  <c r="K85" i="32"/>
  <c r="I85" i="32"/>
  <c r="H83" i="32"/>
  <c r="J69" i="32"/>
  <c r="J71" i="32" s="1"/>
  <c r="A99" i="32"/>
  <c r="L22" i="32"/>
  <c r="J22" i="32"/>
  <c r="H22" i="32"/>
  <c r="F22" i="32"/>
  <c r="L15" i="32"/>
  <c r="J15" i="32"/>
  <c r="H15" i="32"/>
  <c r="F15" i="32"/>
  <c r="F24" i="33" l="1"/>
  <c r="F44" i="33" s="1"/>
  <c r="F47" i="33" s="1"/>
  <c r="J24" i="33"/>
  <c r="J44" i="33" s="1"/>
  <c r="J47" i="33" s="1"/>
  <c r="Y21" i="34"/>
  <c r="L24" i="33"/>
  <c r="L44" i="33" s="1"/>
  <c r="L47" i="33" s="1"/>
  <c r="H24" i="33"/>
  <c r="H44" i="33" s="1"/>
  <c r="H47" i="33" s="1"/>
  <c r="L24" i="32"/>
  <c r="H24" i="32"/>
  <c r="J24" i="32"/>
  <c r="F24" i="32"/>
  <c r="F44" i="32" s="1"/>
  <c r="N33" i="34"/>
  <c r="Y31" i="34"/>
  <c r="AE16" i="34"/>
  <c r="AA23" i="34"/>
  <c r="L33" i="34"/>
  <c r="Y23" i="34"/>
  <c r="K24" i="35"/>
  <c r="O22" i="35"/>
  <c r="O24" i="35" s="1"/>
  <c r="O18" i="35"/>
  <c r="L87" i="33" l="1"/>
  <c r="L96" i="33" s="1"/>
  <c r="L99" i="33" s="1"/>
  <c r="J90" i="33"/>
  <c r="I22" i="35" s="1"/>
  <c r="Q22" i="35" s="1"/>
  <c r="Q24" i="35" s="1"/>
  <c r="J87" i="33"/>
  <c r="J96" i="33" s="1"/>
  <c r="J99" i="33" s="1"/>
  <c r="H87" i="33"/>
  <c r="H96" i="33" s="1"/>
  <c r="H99" i="33" s="1"/>
  <c r="F90" i="33"/>
  <c r="J31" i="34" s="1"/>
  <c r="AA31" i="34" s="1"/>
  <c r="AE31" i="34" s="1"/>
  <c r="F87" i="33"/>
  <c r="F96" i="33" s="1"/>
  <c r="F99" i="33" s="1"/>
  <c r="J44" i="32"/>
  <c r="J47" i="32" s="1"/>
  <c r="H44" i="32"/>
  <c r="H47" i="32" s="1"/>
  <c r="H73" i="32" s="1"/>
  <c r="L44" i="32"/>
  <c r="L47" i="32" s="1"/>
  <c r="F47" i="32"/>
  <c r="F93" i="33"/>
  <c r="F102" i="33"/>
  <c r="Y33" i="34"/>
  <c r="L90" i="33"/>
  <c r="H90" i="33"/>
  <c r="J102" i="33"/>
  <c r="AE23" i="34"/>
  <c r="I24" i="35" l="1"/>
  <c r="J93" i="33"/>
  <c r="AA33" i="34"/>
  <c r="AE33" i="34"/>
  <c r="J33" i="34"/>
  <c r="F76" i="32"/>
  <c r="F73" i="32"/>
  <c r="F82" i="32" s="1"/>
  <c r="F85" i="32" s="1"/>
  <c r="L73" i="32"/>
  <c r="L82" i="32" s="1"/>
  <c r="L85" i="32" s="1"/>
  <c r="L76" i="32"/>
  <c r="L88" i="32" s="1"/>
  <c r="H76" i="32"/>
  <c r="H82" i="32"/>
  <c r="H85" i="32" s="1"/>
  <c r="J76" i="32"/>
  <c r="J73" i="32"/>
  <c r="J82" i="32" s="1"/>
  <c r="J85" i="32" s="1"/>
  <c r="H102" i="33"/>
  <c r="J19" i="34"/>
  <c r="L102" i="33"/>
  <c r="I16" i="35"/>
  <c r="L93" i="33"/>
  <c r="H93" i="33"/>
  <c r="L79" i="32" l="1"/>
  <c r="J88" i="32"/>
  <c r="J79" i="32"/>
  <c r="H88" i="32"/>
  <c r="H79" i="32"/>
  <c r="F79" i="32"/>
  <c r="F88" i="32"/>
  <c r="AA19" i="34"/>
  <c r="J21" i="34"/>
  <c r="I18" i="35"/>
  <c r="Q16" i="35"/>
  <c r="Q18" i="35" s="1"/>
  <c r="F128" i="8"/>
  <c r="F131" i="8" s="1"/>
  <c r="H128" i="8"/>
  <c r="H131" i="8" s="1"/>
  <c r="L128" i="8"/>
  <c r="L131" i="8" s="1"/>
  <c r="J128" i="8"/>
  <c r="L88" i="8"/>
  <c r="J88" i="8"/>
  <c r="H88" i="8"/>
  <c r="F88" i="8"/>
  <c r="L76" i="8"/>
  <c r="J76" i="8"/>
  <c r="H76" i="8"/>
  <c r="F76" i="8"/>
  <c r="L36" i="8"/>
  <c r="J36" i="8"/>
  <c r="H36" i="8"/>
  <c r="F36" i="8"/>
  <c r="L22" i="8"/>
  <c r="J22" i="8"/>
  <c r="H22" i="8"/>
  <c r="F22" i="8"/>
  <c r="L90" i="8" l="1"/>
  <c r="H90" i="8"/>
  <c r="H38" i="8"/>
  <c r="L38" i="8"/>
  <c r="J131" i="8"/>
  <c r="F90" i="8"/>
  <c r="F133" i="8" s="1"/>
  <c r="J38" i="8"/>
  <c r="L133" i="8"/>
  <c r="J90" i="8"/>
  <c r="H133" i="8"/>
  <c r="AE19" i="34"/>
  <c r="AE21" i="34" s="1"/>
  <c r="AA21" i="34"/>
  <c r="F38" i="8"/>
  <c r="J133" i="8" l="1"/>
</calcChain>
</file>

<file path=xl/sharedStrings.xml><?xml version="1.0" encoding="utf-8"?>
<sst xmlns="http://schemas.openxmlformats.org/spreadsheetml/2006/main" count="624" uniqueCount="277">
  <si>
    <t>งบแสดงฐานะการเงิน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</si>
  <si>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</si>
  <si>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</si>
  <si>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</si>
  <si>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</si>
  <si>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</si>
  <si>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</si>
  <si>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</si>
  <si>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</si>
  <si>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อื่น ๆ</t>
  </si>
  <si>
    <t>สินทรัพย์ไม่หมุนเวียนอื่น</t>
  </si>
  <si>
    <t>รวมสินทรัพย์</t>
  </si>
  <si>
    <t>หนี้สินหมุนเวียน</t>
  </si>
  <si>
    <t>หุ้นกู้</t>
  </si>
  <si>
    <t>ภาษีเงินได้นิติบุคคลค้างจ่าย</t>
  </si>
  <si>
    <t>หนี้สินหมุนเวียนอื่น</t>
  </si>
  <si>
    <t>ภาระผูกพันผลประโยชน์พนักงาน</t>
  </si>
  <si>
    <t>หนี้สินไม่หมุนเวียนอื่น</t>
  </si>
  <si>
    <t>ทุนจดทะเบียน</t>
  </si>
  <si>
    <t>ทุนที่ออกและชำระแล้ว</t>
  </si>
  <si>
    <t>กำไรสะสม</t>
  </si>
  <si>
    <t>จัดสรรแล้วเป็นทุนสำรองตามกฎหมาย</t>
  </si>
  <si>
    <t>ยังไม่ได้จัดสรร</t>
  </si>
  <si>
    <t>ส่วนได้เสียที่ไม่มีอำนาจควบคุม</t>
  </si>
  <si>
    <t xml:space="preserve"> </t>
  </si>
  <si>
    <t>รายได้จากการขายอสังหาริมทรัพย์</t>
  </si>
  <si>
    <t>ต้นทุนขายและให้บริการ</t>
  </si>
  <si>
    <t>ต้นทุนขายอสังหาริมทรัพย์</t>
  </si>
  <si>
    <t>รวมต้นทุนขายและให้บริการ</t>
  </si>
  <si>
    <t>กำไรขั้นต้น</t>
  </si>
  <si>
    <t>รายได้อื่น</t>
  </si>
  <si>
    <t>ดอกเบี้ยรับ</t>
  </si>
  <si>
    <t>รายได้ค่าบริหารงานและค่านายหน้า</t>
  </si>
  <si>
    <t>รายได้เงินปันผล</t>
  </si>
  <si>
    <t>กำไรจากอัตราแลกเปลี่ยน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</si>
  <si>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</si>
  <si>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</si>
  <si>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</si>
  <si>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</si>
  <si>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</si>
  <si>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รายการปรับปรุง</t>
  </si>
  <si>
    <t>ต้นทุนโครงการพัฒนาอสังหาริมทรัพย์</t>
  </si>
  <si>
    <t>เงินสดรับจากการขายอาคารและอุปกรณ์</t>
  </si>
  <si>
    <t>เงินปันผลจ่าย</t>
  </si>
  <si>
    <t>รวม</t>
  </si>
  <si>
    <t>เงินลงทุนเผื่อขาย</t>
  </si>
  <si>
    <t>การแปลงค่า</t>
  </si>
  <si>
    <t>งบการเงิน</t>
  </si>
  <si>
    <t>(ตรวจสอบแล้ว)</t>
  </si>
  <si>
    <t>สินทรัพย์ภาษีเงินได้รอตัดบัญชี</t>
  </si>
  <si>
    <t>หนี้สินภาษีเงินได้รอตัดบัญชี</t>
  </si>
  <si>
    <t>เงินกู้ยืมระยะสั้นจากสถาบันการเงิน</t>
  </si>
  <si>
    <t>เงินสดรับจากการขายเงินลงทุนในบริษัทร่วม</t>
  </si>
  <si>
    <t>กำไรสำหรับงวด</t>
  </si>
  <si>
    <t>กำไรเบ็ดเสร็จรวมสำหรับงวด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</si>
  <si>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</si>
  <si>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</si>
  <si>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ข้อมูลทางการเงินรวม</t>
  </si>
  <si>
    <t xml:space="preserve">   </t>
  </si>
  <si>
    <t>ตามกฎหมาย</t>
  </si>
  <si>
    <t>จัดสรรแล้ว</t>
  </si>
  <si>
    <t>เป็นทุนสำรอง</t>
  </si>
  <si>
    <t>ทุนเรือนหุ้น</t>
  </si>
  <si>
    <t>ชำระแล้ว</t>
  </si>
  <si>
    <t>ส่วนเกิน</t>
  </si>
  <si>
    <t>รวมสินทรัพย์หมุนเวียน</t>
  </si>
  <si>
    <t>(ยังไม่ได้ตรวจสอบ)</t>
  </si>
  <si>
    <t>31 ธันวาคม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</si>
  <si>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</si>
  <si>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</si>
  <si>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</si>
  <si>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รวมหนี้สิน</t>
  </si>
  <si>
    <t xml:space="preserve">   หุ้นสามัญ 15,000,000,000 หุ้น</t>
  </si>
  <si>
    <t xml:space="preserve">   หุ้นสามัญ 9,705,186,191 หุ้น </t>
  </si>
  <si>
    <t>มูลค่าหุ้นสามัญ</t>
  </si>
  <si>
    <t>เผื่อขาย</t>
  </si>
  <si>
    <t>องค์ประกอบอื่น</t>
  </si>
  <si>
    <t>ของส่วนของ</t>
  </si>
  <si>
    <t>ส่วนของ</t>
  </si>
  <si>
    <t>ส่วนได้เสีย</t>
  </si>
  <si>
    <t>อำนาจควบคุม</t>
  </si>
  <si>
    <t>ที่ไม่มี</t>
  </si>
  <si>
    <t>การแบ่งปันกำไร</t>
  </si>
  <si>
    <t>เงินกู้ยืมระยะยาวจากกิจการที่เกี่ยวข้องกัน</t>
  </si>
  <si>
    <t>ลูกหนี้การค้าและลูกหนี้อื่น</t>
  </si>
  <si>
    <t>เจ้าหนี้การค้าและเจ้าหนี้อื่น</t>
  </si>
  <si>
    <t>เงินสดจ่ายคืนเงินกู้ยืมระยะยาว</t>
  </si>
  <si>
    <t>เงินให้กู้ยืมระยะสั้นแก่กิจการที่เกี่ยวข้องกัน</t>
  </si>
  <si>
    <t>หนี้สินไม่หมุนเวียน</t>
  </si>
  <si>
    <t>ส่วนเกินมูลค่าหุ้นสามัญ</t>
  </si>
  <si>
    <t>กำไรต่อหุ้น</t>
  </si>
  <si>
    <t>รายได้</t>
  </si>
  <si>
    <t>รวมรายได้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</si>
  <si>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</si>
  <si>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</si>
  <si>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</si>
  <si>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รายการที่ไม่ใช่เงินสด</t>
  </si>
  <si>
    <t>อสังหาริมทรัพย์เพื่อการลงทุน</t>
  </si>
  <si>
    <t>เงินกู้ยืมระยะยาวจากสถาบันการเงิน</t>
  </si>
  <si>
    <t>ค่าใช้จ่ายอื่น</t>
  </si>
  <si>
    <t>-</t>
  </si>
  <si>
    <t>ยอดคงเหลือ ณ วันที่ 1 มกราคม พ.ศ. 2559</t>
  </si>
  <si>
    <t>ทุนที่ออกและ</t>
  </si>
  <si>
    <t>บาท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</si>
  <si>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</si>
  <si>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พ.ศ. 2559</t>
  </si>
  <si>
    <r>
      <t>งบแสดงฐานะการเงิน</t>
    </r>
    <r>
      <rPr>
        <sz val="12"/>
        <rFont val="Angsana New"/>
        <family val="1"/>
      </rPr>
      <t xml:space="preserve"> (ต่อ)</t>
    </r>
  </si>
  <si>
    <t>การเปลี่ยนแปลงในสินทรัพย์และหนี้สินดำเนินงาน</t>
  </si>
  <si>
    <t>เงินสดจ่ายคืนเงินกู้ยืมระยะสั้นจากสถาบันการเงิน</t>
  </si>
  <si>
    <t>ลูกหนี้การค้าและลูกหนี้อื่น - สุทธิ</t>
  </si>
  <si>
    <t>ต้นทุนโครงการพัฒนาอสังหาริมทรัพย์ - สุทธิ</t>
  </si>
  <si>
    <t>อสังหาริมทรัพย์เพื่อการลงทุน - สุทธิ</t>
  </si>
  <si>
    <t>ที่ดิน อาคารและอุปกรณ์ - สุทธิ</t>
  </si>
  <si>
    <t>เงินกู้ยืมระยะสั้นจากกิจการที่เกี่ยวข้องกัน</t>
  </si>
  <si>
    <t>ส่วนของระยะยาวที่จะถึงกำหนดชำระภายในหนึ่งปี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</si>
  <si>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</si>
  <si>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</si>
  <si>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</si>
  <si>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พ.ศ. 2560</t>
  </si>
  <si>
    <t>ยอดคงเหลือ ณ วันที่ 1 มกราคม พ.ศ. 2560</t>
  </si>
  <si>
    <r>
      <t>หนี้สินและส่วนของเจ้าของ</t>
    </r>
    <r>
      <rPr>
        <sz val="12"/>
        <rFont val="Angsana New"/>
        <family val="1"/>
      </rPr>
      <t xml:space="preserve"> (ต่อ)</t>
    </r>
  </si>
  <si>
    <t>หนี้สินและส่วนของเจ้าของ</t>
  </si>
  <si>
    <t>ข้อมูลทางการเงินเฉพาะกิจการ</t>
  </si>
  <si>
    <t>รวมส่วนของผู้เป็นเจ้าของของบริษัทใหญ่</t>
  </si>
  <si>
    <t>องค์ประกอบอื่นของส่วนของเจ้าของ</t>
  </si>
  <si>
    <t xml:space="preserve">บริษัท เหมราชพัฒนาที่ดิน จำกัด (มหาชน) </t>
  </si>
  <si>
    <t>กำไรจากการขายอสังหาริมทรัพย์เพื่อการลงทุน</t>
  </si>
  <si>
    <t>ค่าเสื่อมราคา</t>
  </si>
  <si>
    <t>ค่าตัดจำหน่าย</t>
  </si>
  <si>
    <t>จ่ายภาระผูกพันผลประโยชน์พนักงาน</t>
  </si>
  <si>
    <t>ดอกเบี้ยจ่าย</t>
  </si>
  <si>
    <t>ภาษีเงินได้รับคืน</t>
  </si>
  <si>
    <t>ภาษีเงินได้จ่าย</t>
  </si>
  <si>
    <t>เงินสดจ่ายซื้ออสังหาริมทรัพย์เพื่อการลงทุน</t>
  </si>
  <si>
    <t>เงินสดจ่ายซื้ออาคารและอุปกรณ์</t>
  </si>
  <si>
    <t>การโอนทรัพย์สินต้นทุนการพัฒนาอสังหาริมทรัพย์ไป</t>
  </si>
  <si>
    <t>การโอนเงินลงทุนในบริษัทร่วมให้บริษัทย่อย</t>
  </si>
  <si>
    <t>การโอนเงินลงทุนระยะยาวอื่นให้บริษัทย่อย</t>
  </si>
  <si>
    <t>เงินลงทุนระยะยาวอื่น - สุทธิ</t>
  </si>
  <si>
    <t>บริษัท เหมราชพัฒนาที่ดิน จำกัด (มหาชน)</t>
  </si>
  <si>
    <t>ขาดทุนจากอัตราแลกเปลี่ยน</t>
  </si>
  <si>
    <t>กำไรก่อนภาษีเงินได้</t>
  </si>
  <si>
    <t>กลับรายการค่าเผื่อหนี้สงสัยจะสูญ</t>
  </si>
  <si>
    <t>___________________________กรรมการ___________________________กรรมการ___________________________กรรมการ</t>
  </si>
  <si>
    <t>ส่วนได้เสียในการร่วมค้า</t>
  </si>
  <si>
    <t>รายได้รอตัดบัญชี</t>
  </si>
  <si>
    <t>14, 19.2</t>
  </si>
  <si>
    <t>ตัดจำหน่ายภาษีเงินได้</t>
  </si>
  <si>
    <t>ส่วนแบ่งกำไรจากเงินลงทุนในบริษัทร่วมและการร่วมค้า</t>
  </si>
  <si>
    <t>รายได้ดอกเบี้ยรับ</t>
  </si>
  <si>
    <t>เงินสดรับจากการลดของเงินลงทุนในบริษัทร่วม</t>
  </si>
  <si>
    <t>เงินสดรับจากการกู้ยืมระยะสั้นจากสถาบันการเงิน</t>
  </si>
  <si>
    <t>สินทรัพย์ไม่หมุนเวียนที่ถือไว้เพื่อขาย</t>
  </si>
  <si>
    <t>5, 9</t>
  </si>
  <si>
    <t>เงินกู้ยืมจากสถาบันการเงิน</t>
  </si>
  <si>
    <t>หนี้สินที่เกี่ยวข้องโดยตรงกับสินทรัพย์</t>
  </si>
  <si>
    <t>ไม่หมุนเวียนที่ถือไว้เพื่อขาย</t>
  </si>
  <si>
    <t xml:space="preserve">เงินสดได้มาจากกิจกรรมดำเนินงาน </t>
  </si>
  <si>
    <t>เงินปันผลรับจากกิจกรรมดำเนินงาน</t>
  </si>
  <si>
    <t>หุ้นกู้ระยะยาว</t>
  </si>
  <si>
    <t>ขาดทุนจากการขายเงินลงทุน</t>
  </si>
  <si>
    <t>ยอดคงเหลือ ณ วันที่ 30 กันยายน พ.ศ. 2559</t>
  </si>
  <si>
    <t>ขาดทุนจากการขายเงินลงทุนในบริษัทร่วม</t>
  </si>
  <si>
    <t>เงินสดรับจากการกู้ยืมระยะยาว</t>
  </si>
  <si>
    <t>สำหรับงวดเก้าเดือนสิ้นสุดวันที่ 30 กันยายน พ.ศ. 2560</t>
  </si>
  <si>
    <t>ยอดคงเหลือ ณ วันที่ 30 กันยายน พ.ศ. 2560</t>
  </si>
  <si>
    <t>สำหรับงวดสามเดือนสิ้นสุดวันที่ 30 กันยายน พ.ศ. 2560</t>
  </si>
  <si>
    <t>ณ วันที่ 30 กันยายน พ.ศ. 2560</t>
  </si>
  <si>
    <t>30 กันยายน</t>
  </si>
  <si>
    <t>งบกำไรขาดทุนเบ็ดเสร็จ (ยังไม่ได้ตรวจสอบ)</t>
  </si>
  <si>
    <t>รายได้จากธุรกิจน้ำ</t>
  </si>
  <si>
    <t>รายได้ค่าเช่า ค่าบริการ และค่าสาธารณูปโภค</t>
  </si>
  <si>
    <t>ต้นทุนจากธุรกิจน้ำ</t>
  </si>
  <si>
    <t>ต้นทุนค่าเช่า ค่าบริการ และค่าสาธารณูปโภค</t>
  </si>
  <si>
    <t>กำไรจากการจำหน่ายเงินลงทุน</t>
  </si>
  <si>
    <t>กำไร(ขาดทุน)เบ็ดเสร็จอื่น</t>
  </si>
  <si>
    <t>รายการที่จะจัดประเภทรายการใหม่ไปยังกำไร</t>
  </si>
  <si>
    <t>หรือขาดทุนในภายหลัง</t>
  </si>
  <si>
    <t>ผลต่างของอัตราแลกเปลี่ยนจากการแปลงค่างบการเงิน</t>
  </si>
  <si>
    <t>การเปลี่ยนแปลงในมูลค่าของเงินลงทุนเผื่อขาย</t>
  </si>
  <si>
    <t>ส่วนที่เป็นของผู้เป็นเจ้าของของบริษัทใหญ่</t>
  </si>
  <si>
    <t>7, 11</t>
  </si>
  <si>
    <t>10.1, 10.3</t>
  </si>
  <si>
    <r>
      <t>งบกำไรขาดทุนเบ็ดเสร็จ (ยังไม่ได้ตรวจสอบ)</t>
    </r>
    <r>
      <rPr>
        <sz val="12"/>
        <rFont val="Angsana New"/>
        <family val="1"/>
      </rPr>
      <t xml:space="preserve"> (ต่อ)</t>
    </r>
  </si>
  <si>
    <t>การวัดมูลค่าใหม่ของภาระผูกพันผลประโยชน์พนักงาน</t>
  </si>
  <si>
    <t>รายการที่จะจัดประเภทรายการใหม่เข้าไปไว้ในกำไร</t>
  </si>
  <si>
    <t>ขาดทุนเบ็ดเสร็จอื่นสำหรับงวด - สุทธิจากภาษี</t>
  </si>
  <si>
    <t>งบแสดงการเปลี่ยนแปลงส่วนของเจ้าของ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</si>
  <si>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</si>
  <si>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 xml:space="preserve">องค์ประกอบอื่นของส่วนของเจ้าของ </t>
  </si>
  <si>
    <t>ผลต่างของ</t>
  </si>
  <si>
    <t>การเปลี่ยนแปลง</t>
  </si>
  <si>
    <t>การวัดมูลค่าใหม่</t>
  </si>
  <si>
    <t>อัตราแลกเปลี่ยน</t>
  </si>
  <si>
    <t>มูลค่ายุติธรรม</t>
  </si>
  <si>
    <t>ขาดทุน</t>
  </si>
  <si>
    <t>ตามหลักคณิตศาสตร์</t>
  </si>
  <si>
    <t>ของภาระผูกพัน</t>
  </si>
  <si>
    <t>ส่วนแบ่ง</t>
  </si>
  <si>
    <t>ของเงินลงทุน</t>
  </si>
  <si>
    <t>เบ็ดเสร็จอื่น</t>
  </si>
  <si>
    <t>ประกันภัยสำหรับโครงการ</t>
  </si>
  <si>
    <t>ผลประโยชน์</t>
  </si>
  <si>
    <t>ขาดทุนเบ็ดเสร็จอื่น</t>
  </si>
  <si>
    <t>ของบริษัทใหญ่</t>
  </si>
  <si>
    <t>ในบริษัทร่วม</t>
  </si>
  <si>
    <t>ผลประโยชน์พนักงาน</t>
  </si>
  <si>
    <t>พนักงาน</t>
  </si>
  <si>
    <t xml:space="preserve">จากการร่วมค้า
</t>
  </si>
  <si>
    <t>ในบริษัทย่อย</t>
  </si>
  <si>
    <t>เจ้าของ</t>
  </si>
  <si>
    <t>เงินปันผลที่บริษัทย่อยจ่ายให้ส่วนได้เสีย</t>
  </si>
  <si>
    <t>ที่ไม่มีอำนาจควบคุม</t>
  </si>
  <si>
    <t>การเพิ่มทุน</t>
  </si>
  <si>
    <t>การเปลี่ยนแปลงส่วนได้เสียของ</t>
  </si>
  <si>
    <t>บริษัทใหญ่ในบริษัทย่อย</t>
  </si>
  <si>
    <r>
      <t xml:space="preserve">งบแสดงการเปลี่ยนแปลงส่วนของเจ้าของ (ยังไม่ได้ตรวจสอบ) </t>
    </r>
    <r>
      <rPr>
        <sz val="12"/>
        <rFont val="Angsana New"/>
        <family val="1"/>
      </rPr>
      <t>(ต่อ)</t>
    </r>
  </si>
  <si>
    <t>จัดสรรแล้วเป็น</t>
  </si>
  <si>
    <t>องค์ประกอบอื่นของ</t>
  </si>
  <si>
    <t>ทุนสำรองตามกฎหมาย</t>
  </si>
  <si>
    <t>งบกระแสเงินสด (ยังไม่ได้ตรวจสอบ)</t>
  </si>
  <si>
    <t>11, 12</t>
  </si>
  <si>
    <t xml:space="preserve">เงินสดสุทธิได้มาจากกิจกรรมดำเนินงาน </t>
  </si>
  <si>
    <r>
      <t>งบกระแสเงินสด (ยังไม่ได้ตรวจสอบ)</t>
    </r>
    <r>
      <rPr>
        <sz val="12"/>
        <rFont val="Angsana New"/>
        <family val="1"/>
      </rPr>
      <t xml:space="preserve"> (ต่อ)</t>
    </r>
  </si>
  <si>
    <t>เงินปันผลรับจากกิจกรรมลงทุน</t>
  </si>
  <si>
    <t>เงินสดรับจากการกู้ยืมระยะสั้นจากกิจการที่เกี่ยวข้องกัน</t>
  </si>
  <si>
    <t>เงินสดรับในการเปลี่ยนแปลงส่วนได้เสียของบริษัทใหญ่ในบริษัทย่อย</t>
  </si>
  <si>
    <t>เงินสดรับจากส่วนได้เสียที่ไม่มีอำนาจควบคุม</t>
  </si>
  <si>
    <t>กำไรจากการขายเงินลงทุนเผื่อขาย</t>
  </si>
  <si>
    <t>เงินสดรับจากการขายเงินลงทุนเผื่อขาย</t>
  </si>
  <si>
    <t>ขาดทุนจากการขายสินทรัพย์</t>
  </si>
  <si>
    <t>เงินสดจ่ายเพื่อการลงทุนในเงินลงทุนในบริษัทร่วม</t>
  </si>
  <si>
    <t>กำไรจากการขายสินทรัพย์</t>
  </si>
  <si>
    <t>ส่วนแบ่งขาดทุนเบ็ดเสร็จอื่นจากการร่วมค้าตามวิธีส่วนได้เสีย</t>
  </si>
  <si>
    <t>(ค่าใช้จ่าย)กลับรายการในการรับประกันรายได้ค่าเช่า</t>
  </si>
  <si>
    <t>กำไรก่อนรายได้(ค่าใช้จ่าย)ภาษีเงินได้</t>
  </si>
  <si>
    <t>รายได้(ค่าใช้จ่าย)ภาษีเงินได้</t>
  </si>
  <si>
    <t>กำไร(ขาดทุน)เบ็ดเสร็จอื่น:</t>
  </si>
  <si>
    <t>กำไรต่อหุ้นขั้นพื้นฐาน</t>
  </si>
  <si>
    <t>ค่าใช้จ่ายภาษีเงินได้</t>
  </si>
  <si>
    <t>กำไร(ขาดทุน)เบ็ดเสร็จอื่นสำหรับงวด - สุทธิจากภาษี</t>
  </si>
  <si>
    <t>กำไร(ขาดทุน)เบ็ดเสร็จรวมสำหรับงวด</t>
  </si>
  <si>
    <t>เงินสดจ่ายค่าใช้จ่ายในการออกหุ้นกู้</t>
  </si>
  <si>
    <t>เงินสดจ่ายคืนหุ้นกู้ที่ครบกำหนดชำระ</t>
  </si>
  <si>
    <t>เงินสดรับจากการออกหุ้นกู้</t>
  </si>
  <si>
    <t>เงินสดจ่ายคืนเงินกู้ยืมระยะสั้นจากกิจการที่เกี่ยวข้องกัน</t>
  </si>
  <si>
    <t>เงินสดรับเงินให้กู้ยืมระยะสั้นแก่กิจการที่เกี่ยวข้องกัน</t>
  </si>
  <si>
    <t>เงินสดจ่ายเงินให้กู้ยืมระยะสั้นแก่กิจการที่เกี่ยวข้องกัน</t>
  </si>
  <si>
    <t>กำไรก่อนค่าใช้จ่ายภาษีเงินได้</t>
  </si>
  <si>
    <t>เงินสดจ่ายเพื่อการลงทุนในบริษัทย่อย</t>
  </si>
  <si>
    <t>เงินสดและรายการเทียบเท่าเงินสดเพิ่มขึ้น(ลดลง)สุทธิ</t>
  </si>
  <si>
    <t>เงินสดสุทธิ(ใช้ไปใน)ได้มาจากกิจกรรมจัดหาเงิน</t>
  </si>
  <si>
    <t>เงินสดสุทธิได้มาจาก (ใช้ไปใน)กิจกรรมลงทุน</t>
  </si>
  <si>
    <t>เงินสด(จ่ายคืน)รับเงินทดรองจ่ายจากกิจการที่เกี่ยวข้องกัน</t>
  </si>
  <si>
    <t>เงินสดรับจากการขายเงินลงทุนในส่วนได้เสียในการร่วมค้า</t>
  </si>
  <si>
    <t>เงินสดจ่ายเพื่อการลงทุนในส่วนได้เสียในการร่วมค้า</t>
  </si>
  <si>
    <t xml:space="preserve">      มูลค่าที่ตราไว้หุ้นละ 0.40 บาท</t>
  </si>
  <si>
    <t xml:space="preserve">      มูลค่าที่ได้รับชำระแล้วหุ้นละ 0.40 บาท</t>
  </si>
  <si>
    <t>กำไร(ขาดทุน)เบ็ดเสร็จอื่น :</t>
  </si>
  <si>
    <t>ภาษีเงินได้ของรายการที่จะจัดประเภทรายการใหม่</t>
  </si>
  <si>
    <t xml:space="preserve">   เข้าไปไว้ในกำไรหรือขาดทุนในภายหลัง</t>
  </si>
  <si>
    <t>รวมรายการที่จะจัดประเภทรายการใหม่ไปยังกำไร</t>
  </si>
  <si>
    <t xml:space="preserve">  หรือขาดทุนในภายหลัง</t>
  </si>
  <si>
    <t>รายการที่จะไม่จัดประเภทรายการใหม่ไปยังกำไร</t>
  </si>
  <si>
    <t>หรือขาดทุนภายหลัง</t>
  </si>
  <si>
    <t>ภาษีเงินได้ของรายการที่จะไม่จัดประเภทรายการใหม่</t>
  </si>
  <si>
    <t>รวมรายการที่จะไม่จัดประเภทรายการใหม่ไปยังกำไร</t>
  </si>
  <si>
    <t xml:space="preserve">   หรือขาดทุนในภายหลัง</t>
  </si>
  <si>
    <t>ผู้เป็นเจ้าของ</t>
  </si>
  <si>
    <t>เงินสดรับจากการขายอสังหาริมทรัพย์เพื่อการลงทุน</t>
  </si>
  <si>
    <t>เงินสดรับจากการเพิ่มทุน</t>
  </si>
  <si>
    <t>รายได้ค่าชดเชย</t>
  </si>
  <si>
    <t>ส่วนได้เสียที่ไม่มีอำนาจควบคุมที่เพิ่มขึ้นระหว่างงวด</t>
  </si>
  <si>
    <t>กำไรจากการขายส่วนได้เสียในการร่วมค้า</t>
  </si>
  <si>
    <t>กำไรจากการขายและการจำหน่ายสินทรัพย์</t>
  </si>
  <si>
    <t>เงินสดรับจากการลดทุนเงินลงทุนเผื่อขาย</t>
  </si>
  <si>
    <t>เจ้าหนี้ค่าอาคาร 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</si>
</sst>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(* #,##0_);_(* \(#,##0\);_(* &quot;-&quot;??_);_(@_)"/>
    <numFmt numFmtId="167" formatCode="#,##0;\(#,##0\);&quot;-&quot;;@"/>
    <numFmt numFmtId="168" formatCode="_(* #,##0.0000_);_(* \(#,##0.0000\);_(* &quot;-&quot;??_);_(@_)"/>
    <numFmt numFmtId="169" formatCode="#,##0;\(#,##0\)"/>
    <numFmt numFmtId="170" formatCode="#,##0.000;\(#,##0.000\);&quot;-&quot;;@"/>
  </numFmts>
  <fonts count="2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AngsanaUPC"/>
      <family val="1"/>
    </font>
    <font>
      <sz val="11"/>
      <color indexed="8"/>
      <name val="Calibri"/>
      <family val="2"/>
    </font>
    <font>
      <b/>
      <sz val="12"/>
      <name val="Angsana New"/>
      <family val="1"/>
    </font>
    <font>
      <b/>
      <u/>
      <sz val="12"/>
      <name val="Angsana New"/>
      <family val="1"/>
    </font>
    <font>
      <sz val="12"/>
      <name val="Angsana New"/>
      <family val="1"/>
    </font>
    <font>
      <sz val="11"/>
      <name val="Angsana New"/>
      <family val="1"/>
    </font>
    <font>
      <b/>
      <sz val="11"/>
      <name val="Angsana New"/>
      <family val="1"/>
    </font>
    <font>
      <sz val="11"/>
      <color theme="1"/>
      <name val="Calibri"/>
      <family val="2"/>
      <charset val="222"/>
      <scheme val="minor"/>
    </font>
    <font>
      <sz val="12"/>
      <name val="EucrosiaUPC"/>
      <family val="1"/>
      <charset val="222"/>
    </font>
    <font>
      <sz val="14"/>
      <name val="AngsanaUPC"/>
      <family val="1"/>
      <charset val="222"/>
    </font>
    <font>
      <u/>
      <sz val="12"/>
      <name val="Angsana New"/>
      <family val="1"/>
    </font>
    <font>
      <sz val="12"/>
      <color theme="1"/>
      <name val="Angsana New"/>
      <family val="1"/>
    </font>
    <font>
      <sz val="10"/>
      <color indexed="8"/>
      <name val="Arial"/>
      <family val="2"/>
    </font>
    <font>
      <sz val="12"/>
      <color theme="0"/>
      <name val="Angsana New"/>
      <family val="1"/>
    </font>
    <font>
      <b/>
      <sz val="12"/>
      <color theme="1"/>
      <name val="Angsana New"/>
      <family val="1"/>
    </font>
    <font>
      <b/>
      <sz val="11"/>
      <color theme="1"/>
      <name val="Angsana New"/>
      <family val="1"/>
    </font>
    <font>
      <i/>
      <sz val="12"/>
      <name val="Angsana New"/>
      <family val="1"/>
    </font>
    <font>
      <sz val="11"/>
      <color indexed="10"/>
      <name val="Angsana New"/>
      <family val="1"/>
    </font>
    <font>
      <sz val="12"/>
      <color indexed="10"/>
      <name val="Angsana New"/>
      <family val="1"/>
    </font>
    <font>
      <sz val="12"/>
      <color rgb="FFFF0000"/>
      <name val="Angsana New"/>
      <family val="1"/>
    </font>
    <font>
      <sz val="11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2" fillId="0" borderId="0"/>
    <xf numFmtId="40" fontId="13" fillId="0" borderId="0" applyFont="0" applyFill="0" applyBorder="0" applyAlignment="0" applyProtection="0"/>
    <xf numFmtId="0" fontId="4" fillId="0" borderId="0"/>
    <xf numFmtId="0" fontId="6" fillId="0" borderId="0"/>
    <xf numFmtId="0" fontId="14" fillId="0" borderId="0"/>
    <xf numFmtId="43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0">
    <xf numFmtId="0" fontId="0" fillId="0" borderId="0" xfId="0"/>
    <xf numFmtId="0" fontId="9" fillId="0" borderId="0" xfId="10" applyFont="1" applyFill="1" applyAlignment="1">
      <alignment horizontal="left" vertical="center"/>
    </xf>
    <xf numFmtId="0" fontId="9" fillId="0" borderId="0" xfId="10" applyFont="1" applyFill="1" applyAlignment="1">
      <alignment vertical="center"/>
    </xf>
    <xf numFmtId="0" fontId="9" fillId="0" borderId="0" xfId="10" applyFont="1" applyFill="1" applyBorder="1" applyAlignment="1">
      <alignment horizontal="center" vertical="center"/>
    </xf>
    <xf numFmtId="167" fontId="9" fillId="0" borderId="0" xfId="6" applyNumberFormat="1" applyFont="1" applyFill="1" applyBorder="1" applyAlignment="1">
      <alignment horizontal="right" vertical="center"/>
    </xf>
    <xf numFmtId="167" fontId="9" fillId="0" borderId="0" xfId="10" applyNumberFormat="1" applyFont="1" applyFill="1" applyAlignment="1">
      <alignment horizontal="right" vertical="center"/>
    </xf>
    <xf numFmtId="167" fontId="9" fillId="0" borderId="0" xfId="14" applyNumberFormat="1" applyFont="1" applyFill="1" applyBorder="1" applyAlignment="1">
      <alignment horizontal="right" vertical="center"/>
    </xf>
    <xf numFmtId="167" fontId="9" fillId="0" borderId="0" xfId="14" applyNumberFormat="1" applyFont="1" applyFill="1" applyAlignment="1">
      <alignment horizontal="right" vertical="center"/>
    </xf>
    <xf numFmtId="167" fontId="9" fillId="0" borderId="1" xfId="14" applyNumberFormat="1" applyFont="1" applyFill="1" applyBorder="1" applyAlignment="1">
      <alignment horizontal="right" vertical="center"/>
    </xf>
    <xf numFmtId="167" fontId="9" fillId="0" borderId="2" xfId="14" applyNumberFormat="1" applyFont="1" applyFill="1" applyBorder="1" applyAlignment="1">
      <alignment horizontal="right" vertical="center"/>
    </xf>
    <xf numFmtId="167" fontId="9" fillId="0" borderId="0" xfId="6" applyNumberFormat="1" applyFont="1" applyFill="1" applyAlignment="1">
      <alignment horizontal="right" vertical="center"/>
    </xf>
    <xf numFmtId="0" fontId="9" fillId="0" borderId="1" xfId="10" applyFont="1" applyFill="1" applyBorder="1" applyAlignment="1">
      <alignment vertical="center"/>
    </xf>
    <xf numFmtId="167" fontId="9" fillId="0" borderId="1" xfId="10" applyNumberFormat="1" applyFont="1" applyFill="1" applyBorder="1" applyAlignment="1">
      <alignment horizontal="right" vertical="center"/>
    </xf>
    <xf numFmtId="167" fontId="9" fillId="0" borderId="1" xfId="6" applyNumberFormat="1" applyFont="1" applyFill="1" applyBorder="1" applyAlignment="1">
      <alignment horizontal="right" vertical="center"/>
    </xf>
    <xf numFmtId="167" fontId="9" fillId="0" borderId="0" xfId="18" applyNumberFormat="1" applyFont="1" applyFill="1" applyAlignment="1">
      <alignment horizontal="right" vertical="center"/>
    </xf>
    <xf numFmtId="167" fontId="9" fillId="0" borderId="0" xfId="18" applyNumberFormat="1" applyFont="1" applyFill="1" applyBorder="1" applyAlignment="1">
      <alignment horizontal="right" vertical="center"/>
    </xf>
    <xf numFmtId="167" fontId="9" fillId="0" borderId="0" xfId="10" applyNumberFormat="1" applyFont="1" applyFill="1" applyBorder="1" applyAlignment="1">
      <alignment horizontal="right" vertical="center"/>
    </xf>
    <xf numFmtId="0" fontId="7" fillId="0" borderId="0" xfId="10" applyFont="1" applyFill="1" applyAlignment="1">
      <alignment horizontal="left" vertical="center"/>
    </xf>
    <xf numFmtId="166" fontId="9" fillId="0" borderId="0" xfId="14" applyNumberFormat="1" applyFont="1" applyFill="1" applyAlignment="1">
      <alignment horizontal="right" vertical="center"/>
    </xf>
    <xf numFmtId="166" fontId="9" fillId="0" borderId="0" xfId="10" applyNumberFormat="1" applyFont="1" applyFill="1" applyAlignment="1">
      <alignment horizontal="right" vertical="center"/>
    </xf>
    <xf numFmtId="0" fontId="8" fillId="0" borderId="0" xfId="18" applyFont="1" applyFill="1" applyAlignment="1">
      <alignment horizontal="left" vertical="center"/>
    </xf>
    <xf numFmtId="0" fontId="8" fillId="0" borderId="0" xfId="10" applyFont="1" applyFill="1" applyAlignment="1">
      <alignment horizontal="left" vertical="center"/>
    </xf>
    <xf numFmtId="0" fontId="15" fillId="0" borderId="0" xfId="10" applyFont="1" applyFill="1" applyAlignment="1">
      <alignment horizontal="left" vertical="center"/>
    </xf>
    <xf numFmtId="166" fontId="9" fillId="0" borderId="0" xfId="14" applyNumberFormat="1" applyFont="1" applyFill="1" applyBorder="1" applyAlignment="1">
      <alignment horizontal="right" vertical="center"/>
    </xf>
    <xf numFmtId="167" fontId="9" fillId="0" borderId="0" xfId="10" applyNumberFormat="1" applyFont="1" applyFill="1" applyAlignment="1">
      <alignment vertical="center"/>
    </xf>
    <xf numFmtId="167" fontId="9" fillId="0" borderId="0" xfId="14" applyNumberFormat="1" applyFont="1" applyFill="1" applyAlignment="1">
      <alignment vertical="center"/>
    </xf>
    <xf numFmtId="166" fontId="9" fillId="0" borderId="0" xfId="14" applyNumberFormat="1" applyFont="1" applyFill="1" applyAlignment="1">
      <alignment vertical="center"/>
    </xf>
    <xf numFmtId="0" fontId="16" fillId="0" borderId="0" xfId="10" applyFont="1" applyFill="1" applyAlignment="1">
      <alignment horizontal="left" vertical="center"/>
    </xf>
    <xf numFmtId="3" fontId="9" fillId="0" borderId="0" xfId="1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167" fontId="7" fillId="0" borderId="0" xfId="0" applyNumberFormat="1" applyFont="1" applyFill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167" fontId="7" fillId="0" borderId="1" xfId="0" applyNumberFormat="1" applyFont="1" applyFill="1" applyBorder="1" applyAlignment="1">
      <alignment horizontal="right" vertical="center"/>
    </xf>
    <xf numFmtId="0" fontId="7" fillId="0" borderId="0" xfId="9" applyFont="1" applyFill="1" applyAlignment="1">
      <alignment horizontal="center" vertical="center"/>
    </xf>
    <xf numFmtId="167" fontId="7" fillId="0" borderId="0" xfId="3" applyNumberFormat="1" applyFont="1" applyFill="1" applyBorder="1" applyAlignment="1">
      <alignment horizontal="center" vertical="center"/>
    </xf>
    <xf numFmtId="167" fontId="7" fillId="0" borderId="0" xfId="3" applyNumberFormat="1" applyFont="1" applyFill="1" applyBorder="1" applyAlignment="1">
      <alignment horizontal="right" vertical="center"/>
    </xf>
    <xf numFmtId="167" fontId="7" fillId="0" borderId="0" xfId="3" quotePrefix="1" applyNumberFormat="1" applyFont="1" applyFill="1" applyBorder="1" applyAlignment="1">
      <alignment horizontal="right" vertical="center"/>
    </xf>
    <xf numFmtId="0" fontId="7" fillId="0" borderId="1" xfId="9" applyFont="1" applyFill="1" applyBorder="1" applyAlignment="1">
      <alignment horizontal="center" vertical="center"/>
    </xf>
    <xf numFmtId="0" fontId="8" fillId="0" borderId="0" xfId="9" applyFont="1" applyFill="1" applyAlignment="1">
      <alignment horizontal="center" vertical="center"/>
    </xf>
    <xf numFmtId="167" fontId="7" fillId="0" borderId="1" xfId="3" applyNumberFormat="1" applyFont="1" applyFill="1" applyBorder="1" applyAlignment="1">
      <alignment horizontal="right" vertical="center"/>
    </xf>
    <xf numFmtId="0" fontId="7" fillId="0" borderId="0" xfId="9" applyFont="1" applyFill="1" applyBorder="1" applyAlignment="1">
      <alignment horizontal="center" vertical="center"/>
    </xf>
    <xf numFmtId="164" fontId="9" fillId="0" borderId="0" xfId="1" applyFont="1" applyFill="1" applyAlignment="1">
      <alignment vertical="center"/>
    </xf>
    <xf numFmtId="167" fontId="9" fillId="0" borderId="0" xfId="1" applyNumberFormat="1" applyFont="1" applyFill="1" applyAlignment="1">
      <alignment horizontal="right" vertical="center"/>
    </xf>
    <xf numFmtId="0" fontId="9" fillId="0" borderId="1" xfId="10" applyFont="1" applyFill="1" applyBorder="1" applyAlignment="1">
      <alignment horizontal="left" vertical="center"/>
    </xf>
    <xf numFmtId="167" fontId="9" fillId="0" borderId="1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66" fontId="9" fillId="0" borderId="0" xfId="1" applyNumberFormat="1" applyFont="1" applyFill="1" applyAlignment="1">
      <alignment vertical="center"/>
    </xf>
    <xf numFmtId="0" fontId="9" fillId="0" borderId="1" xfId="10" applyFont="1" applyFill="1" applyBorder="1" applyAlignment="1">
      <alignment horizontal="center" vertical="center"/>
    </xf>
    <xf numFmtId="0" fontId="9" fillId="0" borderId="0" xfId="10" quotePrefix="1" applyFont="1" applyFill="1" applyAlignment="1">
      <alignment horizontal="left" vertical="center"/>
    </xf>
    <xf numFmtId="0" fontId="9" fillId="0" borderId="0" xfId="10" quotePrefix="1" applyFont="1" applyFill="1" applyAlignment="1">
      <alignment vertical="center"/>
    </xf>
    <xf numFmtId="0" fontId="7" fillId="0" borderId="1" xfId="10" applyFont="1" applyFill="1" applyBorder="1" applyAlignment="1">
      <alignment horizontal="center" vertical="center"/>
    </xf>
    <xf numFmtId="0" fontId="18" fillId="0" borderId="0" xfId="10" applyFont="1" applyFill="1" applyAlignment="1">
      <alignment vertical="center"/>
    </xf>
    <xf numFmtId="0" fontId="18" fillId="0" borderId="0" xfId="10" applyFont="1" applyFill="1" applyAlignment="1">
      <alignment horizontal="left" vertical="center"/>
    </xf>
    <xf numFmtId="0" fontId="18" fillId="0" borderId="0" xfId="10" applyFont="1" applyFill="1" applyAlignment="1">
      <alignment horizontal="center" vertical="center"/>
    </xf>
    <xf numFmtId="164" fontId="18" fillId="0" borderId="0" xfId="1" applyFont="1" applyFill="1" applyAlignment="1">
      <alignment horizontal="right" vertical="center"/>
    </xf>
    <xf numFmtId="166" fontId="18" fillId="0" borderId="0" xfId="1" applyNumberFormat="1" applyFont="1" applyFill="1" applyAlignment="1">
      <alignment horizontal="right" vertical="center"/>
    </xf>
    <xf numFmtId="168" fontId="18" fillId="0" borderId="0" xfId="1" applyNumberFormat="1" applyFont="1" applyFill="1" applyAlignment="1">
      <alignment horizontal="right" vertical="center"/>
    </xf>
    <xf numFmtId="166" fontId="18" fillId="0" borderId="0" xfId="1" applyNumberFormat="1" applyFont="1" applyFill="1" applyAlignment="1">
      <alignment vertical="center"/>
    </xf>
    <xf numFmtId="0" fontId="16" fillId="0" borderId="0" xfId="10" applyFont="1" applyFill="1"/>
    <xf numFmtId="0" fontId="19" fillId="0" borderId="1" xfId="18" applyFont="1" applyFill="1" applyBorder="1" applyAlignment="1">
      <alignment horizontal="left"/>
    </xf>
    <xf numFmtId="167" fontId="16" fillId="0" borderId="0" xfId="1" applyNumberFormat="1" applyFont="1" applyFill="1" applyAlignment="1">
      <alignment horizontal="right"/>
    </xf>
    <xf numFmtId="169" fontId="16" fillId="0" borderId="0" xfId="23" applyNumberFormat="1" applyFont="1" applyFill="1" applyAlignment="1">
      <alignment horizontal="right" vertical="center"/>
    </xf>
    <xf numFmtId="169" fontId="16" fillId="0" borderId="1" xfId="23" applyNumberFormat="1" applyFont="1" applyFill="1" applyBorder="1" applyAlignment="1">
      <alignment horizontal="right" vertical="center"/>
    </xf>
    <xf numFmtId="167" fontId="16" fillId="0" borderId="0" xfId="1" applyNumberFormat="1" applyFont="1" applyFill="1" applyBorder="1" applyAlignment="1">
      <alignment horizontal="right"/>
    </xf>
    <xf numFmtId="167" fontId="16" fillId="0" borderId="1" xfId="1" applyNumberFormat="1" applyFont="1" applyFill="1" applyBorder="1" applyAlignment="1">
      <alignment horizontal="right"/>
    </xf>
    <xf numFmtId="169" fontId="16" fillId="0" borderId="0" xfId="14" applyNumberFormat="1" applyFont="1" applyFill="1" applyAlignment="1">
      <alignment vertical="center"/>
    </xf>
    <xf numFmtId="169" fontId="16" fillId="0" borderId="1" xfId="14" applyNumberFormat="1" applyFont="1" applyFill="1" applyBorder="1" applyAlignment="1">
      <alignment vertical="center"/>
    </xf>
    <xf numFmtId="169" fontId="16" fillId="0" borderId="1" xfId="14" applyNumberFormat="1" applyFont="1" applyFill="1" applyBorder="1" applyAlignment="1">
      <alignment horizontal="right" vertical="center"/>
    </xf>
    <xf numFmtId="167" fontId="16" fillId="0" borderId="0" xfId="14" applyNumberFormat="1" applyFont="1" applyFill="1" applyBorder="1" applyAlignment="1">
      <alignment horizontal="right"/>
    </xf>
    <xf numFmtId="0" fontId="7" fillId="0" borderId="0" xfId="18" applyFont="1" applyFill="1" applyAlignment="1">
      <alignment horizontal="left"/>
    </xf>
    <xf numFmtId="0" fontId="9" fillId="0" borderId="0" xfId="18" applyFont="1" applyFill="1" applyAlignment="1">
      <alignment horizontal="left"/>
    </xf>
    <xf numFmtId="167" fontId="9" fillId="0" borderId="0" xfId="18" applyNumberFormat="1" applyFont="1" applyFill="1" applyAlignment="1">
      <alignment horizontal="left"/>
    </xf>
    <xf numFmtId="0" fontId="9" fillId="0" borderId="0" xfId="10" applyFont="1" applyFill="1"/>
    <xf numFmtId="0" fontId="7" fillId="0" borderId="1" xfId="18" applyFont="1" applyFill="1" applyBorder="1" applyAlignment="1">
      <alignment horizontal="left"/>
    </xf>
    <xf numFmtId="0" fontId="9" fillId="0" borderId="1" xfId="18" applyFont="1" applyFill="1" applyBorder="1" applyAlignment="1">
      <alignment horizontal="left"/>
    </xf>
    <xf numFmtId="167" fontId="9" fillId="0" borderId="1" xfId="18" applyNumberFormat="1" applyFont="1" applyFill="1" applyBorder="1" applyAlignment="1">
      <alignment horizontal="left"/>
    </xf>
    <xf numFmtId="0" fontId="9" fillId="0" borderId="0" xfId="10" applyFont="1" applyFill="1" applyAlignment="1">
      <alignment horizontal="center"/>
    </xf>
    <xf numFmtId="167" fontId="9" fillId="0" borderId="0" xfId="6" applyNumberFormat="1" applyFont="1" applyFill="1" applyAlignment="1">
      <alignment horizontal="right"/>
    </xf>
    <xf numFmtId="167" fontId="9" fillId="0" borderId="0" xfId="10" applyNumberFormat="1" applyFont="1" applyFill="1" applyAlignment="1">
      <alignment horizontal="right"/>
    </xf>
    <xf numFmtId="0" fontId="9" fillId="0" borderId="0" xfId="10" applyFont="1" applyFill="1" applyBorder="1"/>
    <xf numFmtId="0" fontId="9" fillId="0" borderId="0" xfId="10" applyFont="1" applyFill="1" applyBorder="1" applyAlignment="1">
      <alignment horizontal="center"/>
    </xf>
    <xf numFmtId="167" fontId="7" fillId="0" borderId="0" xfId="4" applyNumberFormat="1" applyFont="1" applyFill="1" applyBorder="1" applyAlignment="1">
      <alignment horizontal="center" vertical="top"/>
    </xf>
    <xf numFmtId="167" fontId="7" fillId="0" borderId="0" xfId="4" applyNumberFormat="1" applyFont="1" applyFill="1" applyBorder="1" applyAlignment="1">
      <alignment horizontal="right" vertical="top"/>
    </xf>
    <xf numFmtId="167" fontId="7" fillId="0" borderId="0" xfId="4" quotePrefix="1" applyNumberFormat="1" applyFont="1" applyFill="1" applyBorder="1" applyAlignment="1">
      <alignment horizontal="right" vertical="top"/>
    </xf>
    <xf numFmtId="0" fontId="7" fillId="0" borderId="1" xfId="10" applyFont="1" applyFill="1" applyBorder="1" applyAlignment="1">
      <alignment horizontal="center"/>
    </xf>
    <xf numFmtId="167" fontId="7" fillId="0" borderId="1" xfId="2" applyNumberFormat="1" applyFont="1" applyFill="1" applyBorder="1" applyAlignment="1">
      <alignment horizontal="right" vertical="top"/>
    </xf>
    <xf numFmtId="167" fontId="9" fillId="0" borderId="0" xfId="10" applyNumberFormat="1" applyFont="1" applyFill="1" applyBorder="1" applyAlignment="1">
      <alignment horizontal="right"/>
    </xf>
    <xf numFmtId="0" fontId="7" fillId="0" borderId="0" xfId="11" applyFont="1" applyFill="1"/>
    <xf numFmtId="0" fontId="9" fillId="0" borderId="0" xfId="11" applyFont="1" applyFill="1"/>
    <xf numFmtId="0" fontId="9" fillId="0" borderId="0" xfId="11" applyFont="1" applyFill="1" applyAlignment="1">
      <alignment horizontal="center"/>
    </xf>
    <xf numFmtId="167" fontId="9" fillId="0" borderId="0" xfId="7" applyNumberFormat="1" applyFont="1" applyFill="1" applyAlignment="1">
      <alignment horizontal="right"/>
    </xf>
    <xf numFmtId="167" fontId="9" fillId="0" borderId="0" xfId="11" applyNumberFormat="1" applyFont="1" applyFill="1" applyAlignment="1">
      <alignment horizontal="right"/>
    </xf>
    <xf numFmtId="167" fontId="9" fillId="0" borderId="0" xfId="1" applyNumberFormat="1" applyFont="1" applyFill="1" applyAlignment="1">
      <alignment horizontal="right"/>
    </xf>
    <xf numFmtId="166" fontId="9" fillId="0" borderId="0" xfId="1" applyNumberFormat="1" applyFont="1" applyFill="1" applyAlignment="1">
      <alignment horizontal="right"/>
    </xf>
    <xf numFmtId="3" fontId="9" fillId="0" borderId="0" xfId="11" applyNumberFormat="1" applyFont="1" applyFill="1"/>
    <xf numFmtId="167" fontId="9" fillId="0" borderId="1" xfId="1" applyNumberFormat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right"/>
    </xf>
    <xf numFmtId="166" fontId="9" fillId="0" borderId="0" xfId="1" applyNumberFormat="1" applyFont="1" applyFill="1" applyBorder="1" applyAlignment="1">
      <alignment horizontal="right"/>
    </xf>
    <xf numFmtId="167" fontId="9" fillId="0" borderId="0" xfId="7" applyNumberFormat="1" applyFont="1" applyFill="1" applyBorder="1" applyAlignment="1">
      <alignment horizontal="right"/>
    </xf>
    <xf numFmtId="166" fontId="9" fillId="0" borderId="0" xfId="11" applyNumberFormat="1" applyFont="1" applyFill="1" applyBorder="1" applyAlignment="1">
      <alignment horizontal="right"/>
    </xf>
    <xf numFmtId="166" fontId="9" fillId="0" borderId="0" xfId="11" applyNumberFormat="1" applyFont="1" applyFill="1" applyAlignment="1">
      <alignment horizontal="right"/>
    </xf>
    <xf numFmtId="0" fontId="9" fillId="0" borderId="0" xfId="11" quotePrefix="1" applyFont="1" applyFill="1" applyAlignment="1">
      <alignment horizontal="center"/>
    </xf>
    <xf numFmtId="0" fontId="7" fillId="0" borderId="0" xfId="10" applyFont="1" applyFill="1"/>
    <xf numFmtId="0" fontId="7" fillId="0" borderId="0" xfId="10" quotePrefix="1" applyFont="1" applyFill="1" applyAlignment="1">
      <alignment horizontal="center"/>
    </xf>
    <xf numFmtId="166" fontId="9" fillId="0" borderId="0" xfId="10" applyNumberFormat="1" applyFont="1" applyFill="1" applyBorder="1" applyAlignment="1">
      <alignment horizontal="right"/>
    </xf>
    <xf numFmtId="167" fontId="9" fillId="0" borderId="0" xfId="6" applyNumberFormat="1" applyFont="1" applyFill="1" applyBorder="1" applyAlignment="1">
      <alignment horizontal="right"/>
    </xf>
    <xf numFmtId="0" fontId="9" fillId="0" borderId="0" xfId="10" quotePrefix="1" applyFont="1" applyFill="1" applyAlignment="1">
      <alignment horizontal="center"/>
    </xf>
    <xf numFmtId="164" fontId="9" fillId="0" borderId="0" xfId="10" applyNumberFormat="1" applyFont="1" applyFill="1" applyAlignment="1">
      <alignment horizontal="center"/>
    </xf>
    <xf numFmtId="167" fontId="9" fillId="0" borderId="2" xfId="1" applyNumberFormat="1" applyFont="1" applyFill="1" applyBorder="1" applyAlignment="1">
      <alignment horizontal="right"/>
    </xf>
    <xf numFmtId="0" fontId="9" fillId="0" borderId="0" xfId="12" applyFont="1" applyFill="1"/>
    <xf numFmtId="0" fontId="7" fillId="0" borderId="0" xfId="10" applyFont="1" applyFill="1" applyBorder="1" applyAlignment="1">
      <alignment horizontal="center"/>
    </xf>
    <xf numFmtId="0" fontId="9" fillId="0" borderId="0" xfId="10" applyFont="1" applyFill="1" applyAlignment="1"/>
    <xf numFmtId="0" fontId="9" fillId="0" borderId="0" xfId="10" quotePrefix="1" applyFont="1" applyFill="1"/>
    <xf numFmtId="164" fontId="9" fillId="0" borderId="0" xfId="1" applyFont="1" applyFill="1"/>
    <xf numFmtId="0" fontId="7" fillId="0" borderId="0" xfId="10" applyFont="1" applyFill="1" applyAlignment="1">
      <alignment horizontal="center"/>
    </xf>
    <xf numFmtId="166" fontId="9" fillId="0" borderId="0" xfId="10" applyNumberFormat="1" applyFont="1" applyFill="1" applyAlignment="1">
      <alignment horizontal="right"/>
    </xf>
    <xf numFmtId="0" fontId="9" fillId="0" borderId="0" xfId="12" applyFont="1" applyFill="1" applyAlignment="1">
      <alignment horizontal="center"/>
    </xf>
    <xf numFmtId="167" fontId="9" fillId="0" borderId="0" xfId="12" applyNumberFormat="1" applyFont="1" applyFill="1" applyBorder="1" applyAlignment="1">
      <alignment horizontal="right"/>
    </xf>
    <xf numFmtId="0" fontId="7" fillId="0" borderId="0" xfId="12" applyFont="1" applyFill="1"/>
    <xf numFmtId="167" fontId="9" fillId="0" borderId="0" xfId="12" applyNumberFormat="1" applyFont="1" applyFill="1" applyAlignment="1">
      <alignment horizontal="right"/>
    </xf>
    <xf numFmtId="167" fontId="9" fillId="0" borderId="0" xfId="11" applyNumberFormat="1" applyFont="1" applyFill="1"/>
    <xf numFmtId="9" fontId="9" fillId="0" borderId="0" xfId="25" applyFont="1" applyFill="1"/>
    <xf numFmtId="167" fontId="7" fillId="0" borderId="0" xfId="10" applyNumberFormat="1" applyFont="1" applyFill="1"/>
    <xf numFmtId="167" fontId="7" fillId="0" borderId="0" xfId="2" applyNumberFormat="1" applyFont="1" applyFill="1" applyBorder="1" applyAlignment="1">
      <alignment horizontal="right" vertical="top"/>
    </xf>
    <xf numFmtId="167" fontId="9" fillId="0" borderId="0" xfId="10" applyNumberFormat="1" applyFont="1" applyFill="1"/>
    <xf numFmtId="167" fontId="21" fillId="0" borderId="0" xfId="1" applyNumberFormat="1" applyFont="1" applyFill="1" applyBorder="1" applyAlignment="1">
      <alignment horizontal="right"/>
    </xf>
    <xf numFmtId="164" fontId="7" fillId="0" borderId="0" xfId="1" applyFont="1" applyFill="1"/>
    <xf numFmtId="164" fontId="9" fillId="0" borderId="0" xfId="1" applyFont="1" applyFill="1" applyAlignment="1">
      <alignment horizontal="right"/>
    </xf>
    <xf numFmtId="164" fontId="9" fillId="0" borderId="0" xfId="1" applyFont="1" applyFill="1" applyBorder="1" applyAlignment="1">
      <alignment horizontal="right"/>
    </xf>
    <xf numFmtId="0" fontId="9" fillId="0" borderId="1" xfId="10" applyFont="1" applyFill="1" applyBorder="1"/>
    <xf numFmtId="0" fontId="9" fillId="0" borderId="1" xfId="12" applyFont="1" applyFill="1" applyBorder="1"/>
    <xf numFmtId="0" fontId="9" fillId="0" borderId="1" xfId="12" applyFont="1" applyFill="1" applyBorder="1" applyAlignment="1">
      <alignment horizontal="center"/>
    </xf>
    <xf numFmtId="167" fontId="9" fillId="0" borderId="1" xfId="12" applyNumberFormat="1" applyFont="1" applyFill="1" applyBorder="1" applyAlignment="1">
      <alignment horizontal="right"/>
    </xf>
    <xf numFmtId="0" fontId="7" fillId="0" borderId="0" xfId="7" applyNumberFormat="1" applyFont="1" applyFill="1" applyAlignment="1">
      <alignment horizontal="left"/>
    </xf>
    <xf numFmtId="0" fontId="9" fillId="0" borderId="0" xfId="7" applyNumberFormat="1" applyFont="1" applyFill="1" applyAlignment="1">
      <alignment horizontal="center"/>
    </xf>
    <xf numFmtId="0" fontId="7" fillId="0" borderId="1" xfId="7" applyNumberFormat="1" applyFont="1" applyFill="1" applyBorder="1" applyAlignment="1">
      <alignment horizontal="left"/>
    </xf>
    <xf numFmtId="0" fontId="9" fillId="0" borderId="1" xfId="7" applyNumberFormat="1" applyFont="1" applyFill="1" applyBorder="1" applyAlignment="1">
      <alignment horizontal="center"/>
    </xf>
    <xf numFmtId="167" fontId="9" fillId="0" borderId="1" xfId="7" applyNumberFormat="1" applyFont="1" applyFill="1" applyBorder="1" applyAlignment="1">
      <alignment horizontal="right"/>
    </xf>
    <xf numFmtId="0" fontId="9" fillId="0" borderId="0" xfId="11" applyNumberFormat="1" applyFont="1" applyFill="1"/>
    <xf numFmtId="167" fontId="7" fillId="0" borderId="0" xfId="7" applyNumberFormat="1" applyFont="1" applyFill="1" applyAlignment="1">
      <alignment horizontal="center"/>
    </xf>
    <xf numFmtId="167" fontId="7" fillId="0" borderId="0" xfId="11" applyNumberFormat="1" applyFont="1" applyFill="1" applyAlignment="1">
      <alignment horizontal="center"/>
    </xf>
    <xf numFmtId="167" fontId="7" fillId="0" borderId="0" xfId="7" applyNumberFormat="1" applyFont="1" applyFill="1" applyBorder="1" applyAlignment="1">
      <alignment horizontal="center"/>
    </xf>
    <xf numFmtId="167" fontId="7" fillId="0" borderId="0" xfId="7" applyNumberFormat="1" applyFont="1" applyFill="1" applyBorder="1" applyAlignment="1">
      <alignment horizontal="right"/>
    </xf>
    <xf numFmtId="167" fontId="7" fillId="0" borderId="0" xfId="7" applyNumberFormat="1" applyFont="1" applyFill="1" applyAlignment="1">
      <alignment horizontal="right"/>
    </xf>
    <xf numFmtId="167" fontId="7" fillId="0" borderId="0" xfId="11" applyNumberFormat="1" applyFont="1" applyFill="1" applyAlignment="1">
      <alignment horizontal="right"/>
    </xf>
    <xf numFmtId="0" fontId="9" fillId="0" borderId="0" xfId="11" applyNumberFormat="1" applyFont="1" applyFill="1" applyBorder="1"/>
    <xf numFmtId="167" fontId="7" fillId="0" borderId="0" xfId="11" applyNumberFormat="1" applyFont="1" applyFill="1" applyBorder="1" applyAlignment="1">
      <alignment horizontal="right"/>
    </xf>
    <xf numFmtId="0" fontId="9" fillId="0" borderId="0" xfId="11" applyFont="1" applyFill="1" applyBorder="1"/>
    <xf numFmtId="167" fontId="7" fillId="0" borderId="1" xfId="7" applyNumberFormat="1" applyFont="1" applyFill="1" applyBorder="1" applyAlignment="1">
      <alignment horizontal="right"/>
    </xf>
    <xf numFmtId="0" fontId="7" fillId="0" borderId="0" xfId="10" applyNumberFormat="1" applyFont="1" applyFill="1"/>
    <xf numFmtId="0" fontId="9" fillId="0" borderId="0" xfId="10" applyNumberFormat="1" applyFont="1" applyFill="1"/>
    <xf numFmtId="0" fontId="7" fillId="0" borderId="0" xfId="10" applyNumberFormat="1" applyFont="1" applyFill="1" applyAlignment="1">
      <alignment horizontal="left"/>
    </xf>
    <xf numFmtId="0" fontId="23" fillId="0" borderId="0" xfId="10" applyNumberFormat="1" applyFont="1" applyFill="1"/>
    <xf numFmtId="0" fontId="7" fillId="0" borderId="0" xfId="10" applyNumberFormat="1" applyFont="1" applyFill="1" applyBorder="1" applyAlignment="1">
      <alignment horizontal="left"/>
    </xf>
    <xf numFmtId="0" fontId="23" fillId="0" borderId="0" xfId="10" applyNumberFormat="1" applyFont="1" applyFill="1" applyBorder="1"/>
    <xf numFmtId="0" fontId="9" fillId="0" borderId="1" xfId="10" applyNumberFormat="1" applyFont="1" applyFill="1" applyBorder="1"/>
    <xf numFmtId="167" fontId="9" fillId="0" borderId="1" xfId="6" applyNumberFormat="1" applyFont="1" applyFill="1" applyBorder="1" applyAlignment="1">
      <alignment horizontal="right"/>
    </xf>
    <xf numFmtId="167" fontId="9" fillId="0" borderId="1" xfId="10" applyNumberFormat="1" applyFont="1" applyFill="1" applyBorder="1" applyAlignment="1">
      <alignment horizontal="right"/>
    </xf>
    <xf numFmtId="0" fontId="9" fillId="0" borderId="0" xfId="18" applyFont="1" applyFill="1" applyAlignment="1">
      <alignment horizontal="left" vertical="center"/>
    </xf>
    <xf numFmtId="167" fontId="9" fillId="0" borderId="0" xfId="18" applyNumberFormat="1" applyFont="1" applyFill="1" applyAlignment="1">
      <alignment horizontal="left" vertical="center"/>
    </xf>
    <xf numFmtId="0" fontId="7" fillId="0" borderId="1" xfId="18" applyFont="1" applyFill="1" applyBorder="1" applyAlignment="1">
      <alignment horizontal="left" vertical="center"/>
    </xf>
    <xf numFmtId="0" fontId="9" fillId="0" borderId="1" xfId="18" applyFont="1" applyFill="1" applyBorder="1" applyAlignment="1">
      <alignment horizontal="left" vertical="center"/>
    </xf>
    <xf numFmtId="167" fontId="9" fillId="0" borderId="1" xfId="18" applyNumberFormat="1" applyFont="1" applyFill="1" applyBorder="1" applyAlignment="1">
      <alignment horizontal="left" vertical="center"/>
    </xf>
    <xf numFmtId="167" fontId="9" fillId="0" borderId="0" xfId="14" applyNumberFormat="1" applyFont="1" applyFill="1" applyBorder="1" applyAlignment="1">
      <alignment horizontal="right"/>
    </xf>
    <xf numFmtId="166" fontId="9" fillId="0" borderId="0" xfId="14" applyNumberFormat="1" applyFont="1" applyFill="1" applyBorder="1" applyAlignment="1">
      <alignment horizontal="right"/>
    </xf>
    <xf numFmtId="0" fontId="9" fillId="0" borderId="0" xfId="10" applyFont="1" applyFill="1" applyBorder="1" applyAlignment="1">
      <alignment vertical="center"/>
    </xf>
    <xf numFmtId="167" fontId="7" fillId="0" borderId="0" xfId="4" applyNumberFormat="1" applyFont="1" applyFill="1" applyBorder="1" applyAlignment="1">
      <alignment horizontal="center" vertical="center"/>
    </xf>
    <xf numFmtId="164" fontId="9" fillId="0" borderId="0" xfId="1" applyFont="1" applyFill="1" applyBorder="1" applyAlignment="1">
      <alignment vertical="center"/>
    </xf>
    <xf numFmtId="167" fontId="7" fillId="0" borderId="0" xfId="4" applyNumberFormat="1" applyFont="1" applyFill="1" applyBorder="1" applyAlignment="1">
      <alignment horizontal="right" vertical="center"/>
    </xf>
    <xf numFmtId="167" fontId="7" fillId="0" borderId="0" xfId="4" quotePrefix="1" applyNumberFormat="1" applyFont="1" applyFill="1" applyBorder="1" applyAlignment="1">
      <alignment horizontal="right" vertical="center"/>
    </xf>
    <xf numFmtId="167" fontId="7" fillId="0" borderId="1" xfId="2" applyNumberFormat="1" applyFont="1" applyFill="1" applyBorder="1" applyAlignment="1">
      <alignment horizontal="right" vertical="center"/>
    </xf>
    <xf numFmtId="0" fontId="7" fillId="0" borderId="0" xfId="10" applyFont="1" applyFill="1" applyBorder="1" applyAlignment="1">
      <alignment horizontal="center" vertical="center"/>
    </xf>
    <xf numFmtId="167" fontId="7" fillId="0" borderId="0" xfId="2" applyNumberFormat="1" applyFont="1" applyFill="1" applyBorder="1" applyAlignment="1">
      <alignment horizontal="right" vertical="center"/>
    </xf>
    <xf numFmtId="167" fontId="9" fillId="0" borderId="0" xfId="14" applyNumberFormat="1" applyFont="1" applyFill="1" applyAlignment="1">
      <alignment horizontal="right"/>
    </xf>
    <xf numFmtId="164" fontId="9" fillId="0" borderId="0" xfId="14" applyFont="1" applyFill="1" applyBorder="1" applyAlignment="1">
      <alignment horizontal="right"/>
    </xf>
    <xf numFmtId="167" fontId="9" fillId="0" borderId="1" xfId="14" applyNumberFormat="1" applyFont="1" applyFill="1" applyBorder="1" applyAlignment="1">
      <alignment horizontal="right"/>
    </xf>
    <xf numFmtId="164" fontId="9" fillId="0" borderId="0" xfId="6" applyNumberFormat="1" applyFont="1" applyFill="1"/>
    <xf numFmtId="0" fontId="7" fillId="0" borderId="0" xfId="10" applyFont="1" applyFill="1" applyBorder="1"/>
    <xf numFmtId="166" fontId="9" fillId="0" borderId="0" xfId="10" applyNumberFormat="1" applyFont="1" applyFill="1" applyBorder="1" applyAlignment="1">
      <alignment horizontal="center"/>
    </xf>
    <xf numFmtId="0" fontId="9" fillId="0" borderId="0" xfId="10" applyFont="1" applyFill="1" applyBorder="1" applyAlignment="1"/>
    <xf numFmtId="167" fontId="9" fillId="0" borderId="1" xfId="10" applyNumberFormat="1" applyFont="1" applyFill="1" applyBorder="1" applyAlignment="1">
      <alignment vertical="center"/>
    </xf>
    <xf numFmtId="165" fontId="9" fillId="0" borderId="0" xfId="6" applyNumberFormat="1" applyFont="1" applyFill="1"/>
    <xf numFmtId="165" fontId="24" fillId="0" borderId="0" xfId="6" applyNumberFormat="1" applyFont="1" applyFill="1"/>
    <xf numFmtId="164" fontId="24" fillId="0" borderId="0" xfId="6" applyNumberFormat="1" applyFont="1" applyFill="1"/>
    <xf numFmtId="166" fontId="9" fillId="0" borderId="0" xfId="6" applyNumberFormat="1" applyFont="1" applyFill="1" applyBorder="1" applyAlignment="1">
      <alignment horizontal="right"/>
    </xf>
    <xf numFmtId="0" fontId="9" fillId="0" borderId="0" xfId="14" quotePrefix="1" applyNumberFormat="1" applyFont="1" applyFill="1" applyAlignment="1">
      <alignment horizontal="center"/>
    </xf>
    <xf numFmtId="167" fontId="9" fillId="0" borderId="2" xfId="14" applyNumberFormat="1" applyFont="1" applyFill="1" applyBorder="1" applyAlignment="1">
      <alignment horizontal="right"/>
    </xf>
    <xf numFmtId="0" fontId="18" fillId="0" borderId="0" xfId="10" applyFont="1" applyFill="1"/>
    <xf numFmtId="164" fontId="18" fillId="0" borderId="0" xfId="14" quotePrefix="1" applyFont="1" applyFill="1" applyAlignment="1">
      <alignment horizontal="center"/>
    </xf>
    <xf numFmtId="164" fontId="18" fillId="0" borderId="0" xfId="10" applyNumberFormat="1" applyFont="1" applyFill="1"/>
    <xf numFmtId="164" fontId="18" fillId="0" borderId="0" xfId="1" applyFont="1" applyFill="1" applyAlignment="1">
      <alignment horizontal="right"/>
    </xf>
    <xf numFmtId="167" fontId="18" fillId="0" borderId="0" xfId="14" applyNumberFormat="1" applyFont="1" applyFill="1" applyBorder="1" applyAlignment="1">
      <alignment horizontal="right"/>
    </xf>
    <xf numFmtId="167" fontId="18" fillId="0" borderId="0" xfId="14" applyNumberFormat="1" applyFont="1" applyFill="1" applyAlignment="1">
      <alignment horizontal="right"/>
    </xf>
    <xf numFmtId="164" fontId="18" fillId="0" borderId="0" xfId="1" applyFont="1" applyFill="1" applyAlignment="1">
      <alignment vertical="center"/>
    </xf>
    <xf numFmtId="0" fontId="9" fillId="0" borderId="0" xfId="18" applyFont="1" applyFill="1"/>
    <xf numFmtId="167" fontId="24" fillId="0" borderId="0" xfId="18" applyNumberFormat="1" applyFont="1" applyFill="1" applyAlignment="1">
      <alignment horizontal="right"/>
    </xf>
    <xf numFmtId="167" fontId="24" fillId="0" borderId="0" xfId="18" applyNumberFormat="1" applyFont="1" applyFill="1" applyBorder="1" applyAlignment="1">
      <alignment horizontal="right"/>
    </xf>
    <xf numFmtId="167" fontId="9" fillId="0" borderId="0" xfId="11" applyNumberFormat="1" applyFont="1" applyFill="1" applyBorder="1" applyAlignment="1">
      <alignment horizontal="right"/>
    </xf>
    <xf numFmtId="167" fontId="9" fillId="0" borderId="0" xfId="18" applyNumberFormat="1" applyFont="1" applyFill="1" applyAlignment="1">
      <alignment horizontal="right"/>
    </xf>
    <xf numFmtId="167" fontId="9" fillId="0" borderId="0" xfId="18" applyNumberFormat="1" applyFont="1" applyFill="1" applyBorder="1" applyAlignment="1">
      <alignment horizontal="right"/>
    </xf>
    <xf numFmtId="167" fontId="9" fillId="0" borderId="1" xfId="18" applyNumberFormat="1" applyFont="1" applyFill="1" applyBorder="1" applyAlignment="1">
      <alignment horizontal="right" vertical="center"/>
    </xf>
    <xf numFmtId="0" fontId="9" fillId="0" borderId="0" xfId="12" applyFont="1" applyFill="1" applyAlignment="1"/>
    <xf numFmtId="170" fontId="9" fillId="0" borderId="2" xfId="1" applyNumberFormat="1" applyFont="1" applyFill="1" applyBorder="1" applyAlignment="1">
      <alignment horizontal="right"/>
    </xf>
    <xf numFmtId="170" fontId="9" fillId="0" borderId="0" xfId="1" applyNumberFormat="1" applyFont="1" applyFill="1" applyBorder="1" applyAlignment="1">
      <alignment horizontal="right"/>
    </xf>
    <xf numFmtId="164" fontId="9" fillId="0" borderId="0" xfId="10" applyNumberFormat="1" applyFont="1" applyFill="1" applyAlignment="1"/>
    <xf numFmtId="0" fontId="11" fillId="0" borderId="0" xfId="7" applyNumberFormat="1" applyFont="1" applyFill="1" applyAlignment="1">
      <alignment horizontal="left" vertical="center"/>
    </xf>
    <xf numFmtId="165" fontId="10" fillId="0" borderId="0" xfId="7" applyNumberFormat="1" applyFont="1" applyFill="1" applyAlignment="1">
      <alignment horizontal="center" vertical="center"/>
    </xf>
    <xf numFmtId="167" fontId="10" fillId="0" borderId="0" xfId="7" applyNumberFormat="1" applyFont="1" applyFill="1" applyAlignment="1">
      <alignment horizontal="right" vertical="center"/>
    </xf>
    <xf numFmtId="0" fontId="10" fillId="0" borderId="0" xfId="11" applyFont="1" applyFill="1" applyAlignment="1">
      <alignment vertical="center"/>
    </xf>
    <xf numFmtId="0" fontId="20" fillId="0" borderId="1" xfId="7" applyNumberFormat="1" applyFont="1" applyFill="1" applyBorder="1" applyAlignment="1">
      <alignment horizontal="left" vertical="center"/>
    </xf>
    <xf numFmtId="0" fontId="11" fillId="0" borderId="1" xfId="7" applyNumberFormat="1" applyFont="1" applyFill="1" applyBorder="1" applyAlignment="1">
      <alignment horizontal="left" vertical="center"/>
    </xf>
    <xf numFmtId="165" fontId="10" fillId="0" borderId="1" xfId="7" applyNumberFormat="1" applyFont="1" applyFill="1" applyBorder="1" applyAlignment="1">
      <alignment horizontal="center" vertical="center"/>
    </xf>
    <xf numFmtId="167" fontId="10" fillId="0" borderId="1" xfId="7" applyNumberFormat="1" applyFont="1" applyFill="1" applyBorder="1" applyAlignment="1">
      <alignment horizontal="right" vertical="center"/>
    </xf>
    <xf numFmtId="0" fontId="11" fillId="0" borderId="0" xfId="7" applyNumberFormat="1" applyFont="1" applyFill="1" applyBorder="1" applyAlignment="1">
      <alignment horizontal="left" vertical="center"/>
    </xf>
    <xf numFmtId="165" fontId="10" fillId="0" borderId="0" xfId="7" applyNumberFormat="1" applyFont="1" applyFill="1" applyBorder="1" applyAlignment="1">
      <alignment horizontal="center" vertical="center"/>
    </xf>
    <xf numFmtId="167" fontId="10" fillId="0" borderId="0" xfId="7" applyNumberFormat="1" applyFont="1" applyFill="1" applyBorder="1" applyAlignment="1">
      <alignment horizontal="right" vertical="center"/>
    </xf>
    <xf numFmtId="0" fontId="10" fillId="0" borderId="0" xfId="11" applyNumberFormat="1" applyFont="1" applyFill="1" applyAlignment="1">
      <alignment horizontal="left" vertical="center"/>
    </xf>
    <xf numFmtId="167" fontId="11" fillId="0" borderId="0" xfId="7" applyNumberFormat="1" applyFont="1" applyFill="1" applyBorder="1" applyAlignment="1">
      <alignment horizontal="right" vertical="center"/>
    </xf>
    <xf numFmtId="167" fontId="10" fillId="0" borderId="0" xfId="11" applyNumberFormat="1" applyFont="1" applyFill="1" applyAlignment="1">
      <alignment vertical="center"/>
    </xf>
    <xf numFmtId="167" fontId="11" fillId="0" borderId="0" xfId="7" applyNumberFormat="1" applyFont="1" applyFill="1" applyBorder="1" applyAlignment="1">
      <alignment horizontal="center" vertical="center"/>
    </xf>
    <xf numFmtId="167" fontId="11" fillId="0" borderId="0" xfId="7" applyNumberFormat="1" applyFont="1" applyFill="1" applyAlignment="1">
      <alignment horizontal="right" vertical="center"/>
    </xf>
    <xf numFmtId="167" fontId="11" fillId="0" borderId="0" xfId="11" applyNumberFormat="1" applyFont="1" applyFill="1" applyAlignment="1">
      <alignment horizontal="right" vertical="center"/>
    </xf>
    <xf numFmtId="167" fontId="11" fillId="0" borderId="0" xfId="11" applyNumberFormat="1" applyFont="1" applyFill="1" applyBorder="1" applyAlignment="1">
      <alignment horizontal="center" vertical="center"/>
    </xf>
    <xf numFmtId="167" fontId="11" fillId="0" borderId="0" xfId="11" applyNumberFormat="1" applyFont="1" applyFill="1" applyBorder="1" applyAlignment="1">
      <alignment horizontal="right" vertical="center"/>
    </xf>
    <xf numFmtId="0" fontId="10" fillId="0" borderId="0" xfId="11" applyFont="1" applyFill="1" applyAlignment="1">
      <alignment vertical="center" wrapText="1"/>
    </xf>
    <xf numFmtId="167" fontId="11" fillId="0" borderId="1" xfId="7" applyNumberFormat="1" applyFont="1" applyFill="1" applyBorder="1" applyAlignment="1">
      <alignment horizontal="right" vertical="center"/>
    </xf>
    <xf numFmtId="167" fontId="10" fillId="0" borderId="0" xfId="11" applyNumberFormat="1" applyFont="1" applyFill="1" applyAlignment="1">
      <alignment horizontal="right" vertical="center"/>
    </xf>
    <xf numFmtId="0" fontId="11" fillId="0" borderId="0" xfId="10" applyNumberFormat="1" applyFont="1" applyFill="1" applyAlignment="1">
      <alignment horizontal="left" vertical="center"/>
    </xf>
    <xf numFmtId="0" fontId="10" fillId="0" borderId="0" xfId="10" applyNumberFormat="1" applyFont="1" applyFill="1" applyAlignment="1">
      <alignment horizontal="left" vertical="center"/>
    </xf>
    <xf numFmtId="0" fontId="10" fillId="0" borderId="0" xfId="10" applyFont="1" applyFill="1" applyAlignment="1">
      <alignment vertical="center"/>
    </xf>
    <xf numFmtId="167" fontId="10" fillId="0" borderId="0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Alignment="1">
      <alignment horizontal="right" vertical="center"/>
    </xf>
    <xf numFmtId="167" fontId="10" fillId="0" borderId="0" xfId="1" applyNumberFormat="1" applyFont="1" applyFill="1" applyAlignment="1">
      <alignment horizontal="right" vertical="center"/>
    </xf>
    <xf numFmtId="164" fontId="10" fillId="0" borderId="0" xfId="10" applyNumberFormat="1" applyFont="1" applyFill="1" applyAlignment="1">
      <alignment vertical="center"/>
    </xf>
    <xf numFmtId="0" fontId="10" fillId="0" borderId="0" xfId="2" applyNumberFormat="1" applyFont="1" applyFill="1" applyAlignment="1">
      <alignment horizontal="left" vertical="center"/>
    </xf>
    <xf numFmtId="166" fontId="10" fillId="0" borderId="0" xfId="1" applyNumberFormat="1" applyFont="1" applyFill="1" applyBorder="1" applyAlignment="1">
      <alignment horizontal="right" vertical="center"/>
    </xf>
    <xf numFmtId="164" fontId="22" fillId="0" borderId="0" xfId="10" applyNumberFormat="1" applyFont="1" applyFill="1" applyAlignment="1">
      <alignment vertical="center"/>
    </xf>
    <xf numFmtId="167" fontId="10" fillId="0" borderId="1" xfId="1" applyNumberFormat="1" applyFont="1" applyFill="1" applyBorder="1" applyAlignment="1">
      <alignment horizontal="right" vertical="center"/>
    </xf>
    <xf numFmtId="167" fontId="10" fillId="0" borderId="0" xfId="11" applyNumberFormat="1" applyFont="1" applyFill="1" applyBorder="1" applyAlignment="1">
      <alignment horizontal="right" vertical="center"/>
    </xf>
    <xf numFmtId="167" fontId="10" fillId="0" borderId="2" xfId="1" applyNumberFormat="1" applyFont="1" applyFill="1" applyBorder="1" applyAlignment="1">
      <alignment horizontal="right" vertical="center"/>
    </xf>
    <xf numFmtId="164" fontId="10" fillId="0" borderId="0" xfId="1" applyFont="1" applyFill="1" applyAlignment="1">
      <alignment vertical="center"/>
    </xf>
    <xf numFmtId="167" fontId="10" fillId="0" borderId="0" xfId="10" applyNumberFormat="1" applyFont="1" applyFill="1" applyAlignment="1">
      <alignment vertical="center"/>
    </xf>
    <xf numFmtId="166" fontId="10" fillId="0" borderId="0" xfId="1" applyNumberFormat="1" applyFont="1" applyFill="1" applyAlignment="1">
      <alignment vertical="center"/>
    </xf>
    <xf numFmtId="0" fontId="10" fillId="0" borderId="1" xfId="10" applyFont="1" applyFill="1" applyBorder="1" applyAlignment="1">
      <alignment vertical="center"/>
    </xf>
    <xf numFmtId="0" fontId="10" fillId="0" borderId="1" xfId="10" applyNumberFormat="1" applyFont="1" applyFill="1" applyBorder="1" applyAlignment="1">
      <alignment horizontal="left" vertical="center"/>
    </xf>
    <xf numFmtId="167" fontId="10" fillId="0" borderId="1" xfId="6" applyNumberFormat="1" applyFont="1" applyFill="1" applyBorder="1" applyAlignment="1">
      <alignment horizontal="right" vertical="center"/>
    </xf>
    <xf numFmtId="167" fontId="10" fillId="0" borderId="1" xfId="10" applyNumberFormat="1" applyFont="1" applyFill="1" applyBorder="1" applyAlignment="1">
      <alignment horizontal="right" vertical="center"/>
    </xf>
    <xf numFmtId="167" fontId="10" fillId="0" borderId="0" xfId="6" applyNumberFormat="1" applyFont="1" applyFill="1" applyAlignment="1">
      <alignment horizontal="right" vertical="center"/>
    </xf>
    <xf numFmtId="167" fontId="10" fillId="0" borderId="0" xfId="10" applyNumberFormat="1" applyFont="1" applyFill="1" applyAlignment="1">
      <alignment horizontal="right" vertical="center"/>
    </xf>
    <xf numFmtId="167" fontId="10" fillId="0" borderId="0" xfId="6" applyNumberFormat="1" applyFont="1" applyFill="1" applyBorder="1" applyAlignment="1">
      <alignment horizontal="right" vertical="center"/>
    </xf>
    <xf numFmtId="167" fontId="10" fillId="0" borderId="0" xfId="10" applyNumberFormat="1" applyFont="1" applyFill="1" applyBorder="1" applyAlignment="1">
      <alignment horizontal="right" vertical="center"/>
    </xf>
    <xf numFmtId="43" fontId="9" fillId="0" borderId="0" xfId="10" applyNumberFormat="1" applyFont="1" applyFill="1"/>
    <xf numFmtId="169" fontId="16" fillId="0" borderId="0" xfId="14" applyNumberFormat="1" applyFont="1" applyFill="1" applyBorder="1" applyAlignment="1">
      <alignment vertical="center"/>
    </xf>
    <xf numFmtId="0" fontId="16" fillId="0" borderId="0" xfId="17" applyFont="1" applyFill="1" applyBorder="1" applyAlignment="1">
      <alignment vertical="center"/>
    </xf>
    <xf numFmtId="0" fontId="9" fillId="0" borderId="0" xfId="10" applyFont="1" applyFill="1" applyAlignment="1">
      <alignment horizontal="center" vertical="center"/>
    </xf>
    <xf numFmtId="0" fontId="7" fillId="0" borderId="0" xfId="18" applyFont="1" applyFill="1" applyAlignment="1">
      <alignment horizontal="left" vertical="center"/>
    </xf>
    <xf numFmtId="167" fontId="25" fillId="0" borderId="0" xfId="14" applyNumberFormat="1" applyFont="1" applyFill="1" applyBorder="1" applyAlignment="1">
      <alignment horizontal="right" vertical="center"/>
    </xf>
    <xf numFmtId="166" fontId="25" fillId="0" borderId="0" xfId="14" applyNumberFormat="1" applyFont="1" applyFill="1" applyAlignment="1">
      <alignment horizontal="right" vertical="center"/>
    </xf>
    <xf numFmtId="167" fontId="25" fillId="0" borderId="0" xfId="5" applyNumberFormat="1" applyFont="1" applyFill="1" applyAlignment="1">
      <alignment horizontal="right" vertical="center"/>
    </xf>
    <xf numFmtId="0" fontId="9" fillId="0" borderId="0" xfId="10" applyFont="1" applyFill="1" applyAlignment="1">
      <alignment horizontal="center" vertical="center"/>
    </xf>
    <xf numFmtId="0" fontId="7" fillId="0" borderId="0" xfId="18" applyFont="1" applyFill="1" applyAlignment="1">
      <alignment horizontal="left" vertical="center"/>
    </xf>
    <xf numFmtId="167" fontId="7" fillId="0" borderId="1" xfId="3" applyNumberFormat="1" applyFont="1" applyFill="1" applyBorder="1" applyAlignment="1">
      <alignment horizontal="center" vertical="center"/>
    </xf>
    <xf numFmtId="167" fontId="7" fillId="0" borderId="1" xfId="4" applyNumberFormat="1" applyFont="1" applyFill="1" applyBorder="1" applyAlignment="1">
      <alignment horizontal="center" vertical="top"/>
    </xf>
    <xf numFmtId="167" fontId="11" fillId="0" borderId="1" xfId="7" applyNumberFormat="1" applyFont="1" applyFill="1" applyBorder="1" applyAlignment="1">
      <alignment horizontal="center" vertical="center"/>
    </xf>
    <xf numFmtId="167" fontId="11" fillId="0" borderId="3" xfId="7" applyNumberFormat="1" applyFont="1" applyFill="1" applyBorder="1" applyAlignment="1">
      <alignment horizontal="center" vertical="center"/>
    </xf>
    <xf numFmtId="167" fontId="11" fillId="0" borderId="1" xfId="11" applyNumberFormat="1" applyFont="1" applyFill="1" applyBorder="1" applyAlignment="1">
      <alignment horizontal="center" vertical="center"/>
    </xf>
    <xf numFmtId="167" fontId="7" fillId="0" borderId="1" xfId="7" applyNumberFormat="1" applyFont="1" applyFill="1" applyBorder="1" applyAlignment="1">
      <alignment horizontal="center"/>
    </xf>
    <xf numFmtId="167" fontId="7" fillId="0" borderId="3" xfId="7" applyNumberFormat="1" applyFont="1" applyFill="1" applyBorder="1" applyAlignment="1">
      <alignment horizontal="center"/>
    </xf>
    <xf numFmtId="167" fontId="7" fillId="0" borderId="1" xfId="11" applyNumberFormat="1" applyFont="1" applyFill="1" applyBorder="1" applyAlignment="1">
      <alignment horizontal="center"/>
    </xf>
    <xf numFmtId="167" fontId="7" fillId="0" borderId="1" xfId="4" applyNumberFormat="1" applyFont="1" applyFill="1" applyBorder="1" applyAlignment="1">
      <alignment horizontal="center" vertical="center"/>
    </xf>
  </cellXfs>
  <cellStyles count="26">
    <cellStyle name="Comma" xfId="1" builtinId="3"/>
    <cellStyle name="Comma 10 3" xfId="20"/>
    <cellStyle name="Comma 2" xfId="2"/>
    <cellStyle name="Comma 2 2" xfId="3"/>
    <cellStyle name="Comma 2 7" xfId="4"/>
    <cellStyle name="Comma 4" xfId="13"/>
    <cellStyle name="Comma 5" xfId="14"/>
    <cellStyle name="Comma 8" xfId="16"/>
    <cellStyle name="Comma 9 3" xfId="5"/>
    <cellStyle name="Comma_HEMRAJT03-Q1" xfId="6"/>
    <cellStyle name="Comma_HEMRAJT03-Q1 2" xfId="7"/>
    <cellStyle name="Normal" xfId="0" builtinId="0"/>
    <cellStyle name="Normal 2" xfId="22"/>
    <cellStyle name="Normal 2 2" xfId="19"/>
    <cellStyle name="Normal 2 2 2" xfId="17"/>
    <cellStyle name="Normal 2 3" xfId="18"/>
    <cellStyle name="Normal 3" xfId="23"/>
    <cellStyle name="Normal 6" xfId="15"/>
    <cellStyle name="Normal 71" xfId="8"/>
    <cellStyle name="Normal 9" xfId="9"/>
    <cellStyle name="Normal_HEMRAJT03-Q1" xfId="10"/>
    <cellStyle name="Normal_HEMRAJT03-Q1 2" xfId="11"/>
    <cellStyle name="Normal_PK FS HRD-Mar'06" xfId="12"/>
    <cellStyle name="Percent 2" xfId="21"/>
    <cellStyle name="Percent 2 2" xfId="25"/>
    <cellStyle name="Percent 3" xfId="24"/>
  </cellStyles>
  <dxfs count="0"/>
  <tableStyles count="0" defaultTableStyle="TableStyleMedium9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UTTAP~1\AppData\Local\Temp\notesF3B52A\Hemaraj_Q360%20T2A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2-4"/>
      <sheetName val="PL5-6"/>
      <sheetName val="PL7-8"/>
      <sheetName val="CE9"/>
      <sheetName val="CE10"/>
    </sheetNames>
    <sheetDataSet>
      <sheetData sheetId="0">
        <row r="15">
          <cell r="F15">
            <v>1546949890</v>
          </cell>
          <cell r="H15">
            <v>2403686060</v>
          </cell>
          <cell r="L15">
            <v>748077021</v>
          </cell>
        </row>
      </sheetData>
      <sheetData sheetId="1"/>
      <sheetData sheetId="2">
        <row r="41">
          <cell r="H41">
            <v>1173043232</v>
          </cell>
          <cell r="J41">
            <v>0</v>
          </cell>
          <cell r="L41">
            <v>0</v>
          </cell>
        </row>
        <row r="43">
          <cell r="F43">
            <v>3384707442</v>
          </cell>
          <cell r="J43">
            <v>3825266517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Custom">
      <a:dk1>
        <a:sysClr val="windowText" lastClr="000000"/>
      </a:dk1>
      <a:lt1>
        <a:sysClr val="window" lastClr="FFFFFF"/>
      </a:lt1>
      <a:dk2>
        <a:srgbClr val="1F6385"/>
      </a:dk2>
      <a:lt2>
        <a:srgbClr val="F5F9F9"/>
      </a:lt2>
      <a:accent1>
        <a:srgbClr val="E2795C"/>
      </a:accent1>
      <a:accent2>
        <a:srgbClr val="BAE0D6"/>
      </a:accent2>
      <a:accent3>
        <a:srgbClr val="7AAAA5"/>
      </a:accent3>
      <a:accent4>
        <a:srgbClr val="695139"/>
      </a:accent4>
      <a:accent5>
        <a:srgbClr val="58371C"/>
      </a:accent5>
      <a:accent6>
        <a:srgbClr val="D9C6E4"/>
      </a:accent6>
      <a:hlink>
        <a:srgbClr val="003300"/>
      </a:hlink>
      <a:folHlink>
        <a:srgbClr val="0F314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R148"/>
  <sheetViews>
    <sheetView topLeftCell="A28" zoomScale="110" zoomScaleNormal="110" zoomScaleSheetLayoutView="100" workbookViewId="0">
      <selection activeCell="M126" sqref="M126"/>
    </sheetView>
  </sheetViews>
  <sheetFormatPr defaultColWidth="9.140625" defaultRowHeight="20.100000000000001" customHeight="1"/>
  <cols>
    <col min="1" max="2" width="1.7109375" style="1" customWidth="1"/>
    <col min="3" max="3" width="31.140625" style="1" customWidth="1"/>
    <col min="4" max="4" width="6.7109375" style="254" customWidth="1"/>
    <col min="5" max="5" width="0.85546875" style="2" customWidth="1"/>
    <col min="6" max="6" width="13.7109375" style="10" customWidth="1"/>
    <col min="7" max="7" width="0.85546875" style="5" customWidth="1"/>
    <col min="8" max="8" width="13.7109375" style="5" customWidth="1"/>
    <col min="9" max="9" width="0.85546875" style="5" customWidth="1"/>
    <col min="10" max="10" width="13.7109375" style="10" customWidth="1"/>
    <col min="11" max="11" width="0.85546875" style="5" customWidth="1"/>
    <col min="12" max="12" width="13.7109375" style="5" customWidth="1"/>
    <col min="13" max="13" width="19.85546875" style="2" customWidth="1"/>
    <col min="14" max="14" width="7.85546875" style="2" customWidth="1"/>
    <col min="15" max="15" width="9.28515625" style="2" customWidth="1"/>
    <col min="16" max="16" width="12.7109375" style="2" customWidth="1"/>
    <col min="17" max="17" width="20.28515625" style="2" customWidth="1"/>
    <col min="18" max="16384" width="9.140625" style="2"/>
  </cols>
  <sheetData>
    <row r="1" spans="1:14" ht="20.100000000000001" customHeight="1">
      <c r="A1" s="29" t="s">
        <v>139</v>
      </c>
      <c r="B1" s="29"/>
      <c r="C1" s="29"/>
      <c r="D1" s="29"/>
      <c r="E1" s="29"/>
      <c r="F1" s="30"/>
      <c r="G1" s="30"/>
      <c r="H1" s="30"/>
      <c r="I1" s="30"/>
      <c r="J1" s="30"/>
      <c r="K1" s="30"/>
      <c r="L1" s="30"/>
    </row>
    <row r="2" spans="1:14" ht="20.100000000000001" customHeight="1">
      <c r="A2" s="29" t="s">
        <v>0</v>
      </c>
      <c r="B2" s="29"/>
      <c r="C2" s="29"/>
      <c r="D2" s="29"/>
      <c r="E2" s="29"/>
      <c r="F2" s="30"/>
      <c r="G2" s="30"/>
      <c r="H2" s="30"/>
      <c r="I2" s="30"/>
      <c r="J2" s="30"/>
      <c r="K2" s="30"/>
      <c r="L2" s="30"/>
    </row>
    <row r="3" spans="1:14" ht="20.100000000000001" customHeight="1">
      <c r="A3" s="31" t="s">
        <v>167</v>
      </c>
      <c r="B3" s="31"/>
      <c r="C3" s="31"/>
      <c r="D3" s="31"/>
      <c r="E3" s="31"/>
      <c r="F3" s="32"/>
      <c r="G3" s="32"/>
      <c r="H3" s="32"/>
      <c r="I3" s="32"/>
      <c r="J3" s="32"/>
      <c r="K3" s="32"/>
      <c r="L3" s="32"/>
    </row>
    <row r="4" spans="1:14" ht="20.100000000000001" customHeight="1">
      <c r="A4" s="29"/>
      <c r="B4" s="29"/>
      <c r="C4" s="29"/>
      <c r="D4" s="29"/>
      <c r="E4" s="29"/>
      <c r="F4" s="30"/>
      <c r="G4" s="30"/>
      <c r="H4" s="30"/>
      <c r="I4" s="30"/>
      <c r="J4" s="30"/>
      <c r="K4" s="30"/>
      <c r="L4" s="30"/>
    </row>
    <row r="5" spans="1:14" ht="20.100000000000001" customHeight="1">
      <c r="A5" s="29"/>
      <c r="B5" s="29"/>
      <c r="C5" s="29"/>
      <c r="D5" s="33"/>
      <c r="E5" s="33"/>
      <c r="F5" s="261" t="s">
        <v>57</v>
      </c>
      <c r="G5" s="261"/>
      <c r="H5" s="261"/>
      <c r="I5" s="34"/>
      <c r="J5" s="261" t="s">
        <v>122</v>
      </c>
      <c r="K5" s="261"/>
      <c r="L5" s="261"/>
    </row>
    <row r="6" spans="1:14" ht="20.100000000000001" customHeight="1">
      <c r="A6" s="29"/>
      <c r="B6" s="29"/>
      <c r="C6" s="29"/>
      <c r="D6" s="33"/>
      <c r="E6" s="33"/>
      <c r="F6" s="35" t="s">
        <v>66</v>
      </c>
      <c r="G6" s="34"/>
      <c r="H6" s="35" t="s">
        <v>48</v>
      </c>
      <c r="I6" s="34"/>
      <c r="J6" s="35" t="s">
        <v>66</v>
      </c>
      <c r="K6" s="34"/>
      <c r="L6" s="35" t="s">
        <v>48</v>
      </c>
    </row>
    <row r="7" spans="1:14" ht="20.100000000000001" customHeight="1">
      <c r="A7" s="29"/>
      <c r="B7" s="29"/>
      <c r="C7" s="29"/>
      <c r="D7" s="33"/>
      <c r="E7" s="33"/>
      <c r="F7" s="35" t="s">
        <v>168</v>
      </c>
      <c r="G7" s="34"/>
      <c r="H7" s="35" t="s">
        <v>67</v>
      </c>
      <c r="I7" s="34"/>
      <c r="J7" s="35" t="s">
        <v>168</v>
      </c>
      <c r="K7" s="34"/>
      <c r="L7" s="35" t="s">
        <v>67</v>
      </c>
    </row>
    <row r="8" spans="1:14" ht="20.100000000000001" customHeight="1">
      <c r="A8" s="29"/>
      <c r="B8" s="29"/>
      <c r="C8" s="29"/>
      <c r="D8" s="33"/>
      <c r="E8" s="33"/>
      <c r="F8" s="36" t="s">
        <v>118</v>
      </c>
      <c r="G8" s="35"/>
      <c r="H8" s="36" t="s">
        <v>105</v>
      </c>
      <c r="I8" s="35"/>
      <c r="J8" s="36" t="s">
        <v>118</v>
      </c>
      <c r="K8" s="35"/>
      <c r="L8" s="36" t="s">
        <v>105</v>
      </c>
    </row>
    <row r="9" spans="1:14" ht="20.100000000000001" customHeight="1">
      <c r="A9" s="29"/>
      <c r="B9" s="29"/>
      <c r="C9" s="29"/>
      <c r="D9" s="37" t="s">
        <v>1</v>
      </c>
      <c r="E9" s="38"/>
      <c r="F9" s="39" t="s">
        <v>103</v>
      </c>
      <c r="G9" s="35"/>
      <c r="H9" s="39" t="s">
        <v>103</v>
      </c>
      <c r="I9" s="35"/>
      <c r="J9" s="39" t="s">
        <v>103</v>
      </c>
      <c r="K9" s="35"/>
      <c r="L9" s="39" t="s">
        <v>103</v>
      </c>
    </row>
    <row r="10" spans="1:14" ht="8.1" customHeight="1">
      <c r="A10" s="29"/>
      <c r="B10" s="29"/>
      <c r="C10" s="29"/>
      <c r="D10" s="40"/>
      <c r="E10" s="38"/>
      <c r="F10" s="35"/>
      <c r="G10" s="35"/>
      <c r="H10" s="35"/>
      <c r="I10" s="35"/>
      <c r="J10" s="35"/>
      <c r="K10" s="35"/>
      <c r="L10" s="35"/>
    </row>
    <row r="11" spans="1:14" ht="20.100000000000001" customHeight="1">
      <c r="A11" s="260" t="s">
        <v>2</v>
      </c>
      <c r="B11" s="260"/>
      <c r="C11" s="260"/>
      <c r="D11" s="2"/>
      <c r="F11" s="14"/>
      <c r="G11" s="15"/>
      <c r="H11" s="15"/>
      <c r="I11" s="15"/>
      <c r="J11" s="14"/>
      <c r="K11" s="16"/>
      <c r="L11" s="15"/>
    </row>
    <row r="12" spans="1:14" ht="7.5" customHeight="1">
      <c r="D12" s="2"/>
      <c r="F12" s="16"/>
      <c r="H12" s="6"/>
      <c r="I12" s="6"/>
      <c r="J12" s="16"/>
      <c r="L12" s="16"/>
    </row>
    <row r="13" spans="1:14" ht="20.100000000000001" customHeight="1">
      <c r="A13" s="17" t="s">
        <v>3</v>
      </c>
      <c r="F13" s="7"/>
      <c r="H13" s="7"/>
      <c r="I13" s="7"/>
      <c r="L13" s="10"/>
    </row>
    <row r="14" spans="1:14" ht="8.1" customHeight="1">
      <c r="D14" s="2"/>
      <c r="F14" s="16"/>
      <c r="H14" s="6"/>
      <c r="I14" s="6"/>
      <c r="J14" s="16"/>
      <c r="L14" s="16"/>
    </row>
    <row r="15" spans="1:14" ht="20.100000000000001" customHeight="1">
      <c r="A15" s="1" t="s">
        <v>4</v>
      </c>
      <c r="C15" s="2"/>
      <c r="F15" s="7">
        <v>1546949890</v>
      </c>
      <c r="G15" s="18">
        <v>0</v>
      </c>
      <c r="H15" s="7">
        <v>2403686060</v>
      </c>
      <c r="I15" s="7">
        <v>0</v>
      </c>
      <c r="J15" s="7">
        <v>360537032</v>
      </c>
      <c r="K15" s="18">
        <v>0</v>
      </c>
      <c r="L15" s="7">
        <v>748077021</v>
      </c>
    </row>
    <row r="16" spans="1:14" ht="20.100000000000001" customHeight="1">
      <c r="A16" s="1" t="s">
        <v>109</v>
      </c>
      <c r="C16" s="2"/>
      <c r="D16" s="254">
        <v>6</v>
      </c>
      <c r="F16" s="7">
        <v>665024141</v>
      </c>
      <c r="G16" s="18">
        <v>0</v>
      </c>
      <c r="H16" s="7">
        <v>759211656</v>
      </c>
      <c r="I16" s="7">
        <v>0</v>
      </c>
      <c r="J16" s="7">
        <v>468701743</v>
      </c>
      <c r="K16" s="18">
        <v>0</v>
      </c>
      <c r="L16" s="7">
        <v>631308997</v>
      </c>
      <c r="N16" s="41"/>
    </row>
    <row r="17" spans="1:18" ht="20.100000000000001" customHeight="1">
      <c r="A17" s="1" t="s">
        <v>87</v>
      </c>
      <c r="C17" s="2"/>
      <c r="D17" s="254">
        <v>19.2</v>
      </c>
      <c r="F17" s="7">
        <v>16845634999.999996</v>
      </c>
      <c r="G17" s="18">
        <v>0</v>
      </c>
      <c r="H17" s="7">
        <v>18531899999.999992</v>
      </c>
      <c r="I17" s="7">
        <v>0</v>
      </c>
      <c r="J17" s="7">
        <v>17337859190</v>
      </c>
      <c r="K17" s="18">
        <v>0</v>
      </c>
      <c r="L17" s="7">
        <v>18753391010</v>
      </c>
    </row>
    <row r="18" spans="1:18" ht="20.100000000000001" customHeight="1">
      <c r="A18" s="1" t="s">
        <v>110</v>
      </c>
      <c r="C18" s="2"/>
      <c r="D18" s="254">
        <v>7</v>
      </c>
      <c r="F18" s="7">
        <v>11977374547</v>
      </c>
      <c r="G18" s="18">
        <v>0</v>
      </c>
      <c r="H18" s="7">
        <v>12469962015</v>
      </c>
      <c r="I18" s="7">
        <v>0</v>
      </c>
      <c r="J18" s="7">
        <v>4200299035</v>
      </c>
      <c r="K18" s="18">
        <v>0</v>
      </c>
      <c r="L18" s="7">
        <v>4167362241</v>
      </c>
    </row>
    <row r="19" spans="1:18" ht="20.100000000000001" customHeight="1">
      <c r="A19" s="1" t="s">
        <v>5</v>
      </c>
      <c r="C19" s="2"/>
      <c r="F19" s="7">
        <v>679618148</v>
      </c>
      <c r="G19" s="18"/>
      <c r="H19" s="7">
        <v>677479707</v>
      </c>
      <c r="I19" s="7"/>
      <c r="J19" s="7">
        <v>39649158</v>
      </c>
      <c r="K19" s="18"/>
      <c r="L19" s="7">
        <v>40433523</v>
      </c>
    </row>
    <row r="20" spans="1:18" ht="20.100000000000001" customHeight="1">
      <c r="A20" s="2" t="s">
        <v>152</v>
      </c>
      <c r="C20" s="2"/>
      <c r="D20" s="28">
        <v>8</v>
      </c>
      <c r="E20" s="254"/>
      <c r="F20" s="8">
        <v>482739314</v>
      </c>
      <c r="G20" s="18">
        <v>0</v>
      </c>
      <c r="H20" s="8">
        <v>0</v>
      </c>
      <c r="I20" s="7">
        <v>0</v>
      </c>
      <c r="J20" s="8">
        <v>0</v>
      </c>
      <c r="K20" s="18">
        <v>0</v>
      </c>
      <c r="L20" s="8">
        <v>0</v>
      </c>
    </row>
    <row r="21" spans="1:18" ht="8.1" customHeight="1">
      <c r="D21" s="2"/>
      <c r="F21" s="16"/>
      <c r="H21" s="6"/>
      <c r="I21" s="6"/>
      <c r="J21" s="16"/>
      <c r="L21" s="16"/>
    </row>
    <row r="22" spans="1:18" ht="20.100000000000001" customHeight="1">
      <c r="A22" s="17" t="s">
        <v>65</v>
      </c>
      <c r="B22" s="2"/>
      <c r="C22" s="2"/>
      <c r="F22" s="8">
        <f>SUM(F15:F21)</f>
        <v>32197341039.999996</v>
      </c>
      <c r="G22" s="18"/>
      <c r="H22" s="8">
        <f>SUM(H15:H21)</f>
        <v>34842239437.999992</v>
      </c>
      <c r="I22" s="6"/>
      <c r="J22" s="8">
        <f>SUM(J15:J21)</f>
        <v>22407046158</v>
      </c>
      <c r="K22" s="18"/>
      <c r="L22" s="8">
        <f>SUM(L15:L21)</f>
        <v>24340572792</v>
      </c>
    </row>
    <row r="23" spans="1:18" ht="20.100000000000001" customHeight="1">
      <c r="F23" s="5"/>
      <c r="G23" s="19"/>
      <c r="I23" s="7"/>
      <c r="K23" s="19"/>
      <c r="L23" s="10"/>
    </row>
    <row r="24" spans="1:18" ht="20.100000000000001" customHeight="1">
      <c r="A24" s="17" t="s">
        <v>6</v>
      </c>
      <c r="F24" s="5"/>
      <c r="G24" s="19"/>
      <c r="I24" s="7"/>
      <c r="J24" s="7"/>
      <c r="K24" s="18"/>
      <c r="L24" s="7"/>
    </row>
    <row r="25" spans="1:18" ht="8.1" customHeight="1">
      <c r="D25" s="2"/>
      <c r="F25" s="16"/>
      <c r="H25" s="6"/>
      <c r="I25" s="6"/>
      <c r="J25" s="16"/>
      <c r="L25" s="16"/>
    </row>
    <row r="26" spans="1:18" ht="20.100000000000001" customHeight="1">
      <c r="A26" s="1" t="s">
        <v>45</v>
      </c>
      <c r="C26" s="2"/>
      <c r="D26" s="254" t="s">
        <v>153</v>
      </c>
      <c r="F26" s="7">
        <v>688012658</v>
      </c>
      <c r="G26" s="18">
        <v>0</v>
      </c>
      <c r="H26" s="7">
        <v>854537620</v>
      </c>
      <c r="I26" s="7">
        <v>0</v>
      </c>
      <c r="J26" s="7">
        <v>688012658</v>
      </c>
      <c r="K26" s="18">
        <v>0</v>
      </c>
      <c r="L26" s="7">
        <v>854537620</v>
      </c>
      <c r="R26" s="27"/>
    </row>
    <row r="27" spans="1:18" ht="20.100000000000001" customHeight="1">
      <c r="A27" s="1" t="s">
        <v>7</v>
      </c>
      <c r="C27" s="2"/>
      <c r="D27" s="254">
        <v>10.1</v>
      </c>
      <c r="F27" s="7">
        <v>10978746548</v>
      </c>
      <c r="G27" s="18">
        <v>0</v>
      </c>
      <c r="H27" s="7">
        <v>8628187960</v>
      </c>
      <c r="I27" s="7">
        <v>0</v>
      </c>
      <c r="J27" s="7">
        <v>1062687935</v>
      </c>
      <c r="K27" s="18">
        <v>0</v>
      </c>
      <c r="L27" s="7">
        <v>1078871000</v>
      </c>
      <c r="R27" s="27"/>
    </row>
    <row r="28" spans="1:18" ht="20.100000000000001" customHeight="1">
      <c r="A28" s="1" t="s">
        <v>8</v>
      </c>
      <c r="C28" s="2"/>
      <c r="D28" s="254">
        <v>10.199999999999999</v>
      </c>
      <c r="F28" s="7">
        <v>0</v>
      </c>
      <c r="G28" s="18">
        <v>0</v>
      </c>
      <c r="H28" s="7">
        <v>0</v>
      </c>
      <c r="I28" s="7">
        <v>0</v>
      </c>
      <c r="J28" s="7">
        <v>7827611591</v>
      </c>
      <c r="K28" s="18">
        <v>0</v>
      </c>
      <c r="L28" s="7">
        <v>7351861591</v>
      </c>
      <c r="R28" s="27"/>
    </row>
    <row r="29" spans="1:18" ht="20.100000000000001" customHeight="1">
      <c r="A29" s="1" t="s">
        <v>144</v>
      </c>
      <c r="C29" s="2"/>
      <c r="D29" s="254">
        <v>10.3</v>
      </c>
      <c r="F29" s="7">
        <v>322605959</v>
      </c>
      <c r="G29" s="18"/>
      <c r="H29" s="7">
        <v>298623428</v>
      </c>
      <c r="I29" s="7"/>
      <c r="J29" s="7">
        <v>6247500</v>
      </c>
      <c r="K29" s="18"/>
      <c r="L29" s="7">
        <v>0</v>
      </c>
      <c r="R29" s="27"/>
    </row>
    <row r="30" spans="1:18" ht="20.100000000000001" customHeight="1">
      <c r="A30" s="1" t="s">
        <v>138</v>
      </c>
      <c r="C30" s="2"/>
      <c r="F30" s="7">
        <v>144283010</v>
      </c>
      <c r="G30" s="18"/>
      <c r="H30" s="7">
        <v>144283010</v>
      </c>
      <c r="I30" s="7"/>
      <c r="J30" s="7">
        <v>0</v>
      </c>
      <c r="K30" s="18"/>
      <c r="L30" s="7">
        <v>0</v>
      </c>
      <c r="M30" s="24"/>
      <c r="R30" s="27"/>
    </row>
    <row r="31" spans="1:18" ht="20.100000000000001" customHeight="1">
      <c r="A31" s="1" t="s">
        <v>111</v>
      </c>
      <c r="C31" s="2"/>
      <c r="D31" s="254">
        <v>11</v>
      </c>
      <c r="F31" s="7">
        <v>2440500921</v>
      </c>
      <c r="G31" s="18">
        <v>0</v>
      </c>
      <c r="H31" s="7">
        <v>2507251492</v>
      </c>
      <c r="I31" s="7">
        <v>0</v>
      </c>
      <c r="J31" s="7">
        <v>23421307</v>
      </c>
      <c r="K31" s="18">
        <v>0</v>
      </c>
      <c r="L31" s="7">
        <v>23700056</v>
      </c>
      <c r="R31" s="27"/>
    </row>
    <row r="32" spans="1:18" ht="20.100000000000001" customHeight="1">
      <c r="A32" s="1" t="s">
        <v>112</v>
      </c>
      <c r="C32" s="2"/>
      <c r="D32" s="254">
        <v>12</v>
      </c>
      <c r="F32" s="7">
        <v>2275486876</v>
      </c>
      <c r="G32" s="18">
        <v>0</v>
      </c>
      <c r="H32" s="7">
        <v>2056693689</v>
      </c>
      <c r="I32" s="7">
        <v>0</v>
      </c>
      <c r="J32" s="7">
        <v>41523466</v>
      </c>
      <c r="K32" s="18">
        <v>0</v>
      </c>
      <c r="L32" s="7">
        <v>44701740</v>
      </c>
      <c r="R32" s="27"/>
    </row>
    <row r="33" spans="1:18" ht="20.100000000000001" customHeight="1">
      <c r="A33" s="1" t="s">
        <v>49</v>
      </c>
      <c r="C33" s="2"/>
      <c r="F33" s="7">
        <v>58865050</v>
      </c>
      <c r="G33" s="18">
        <v>0</v>
      </c>
      <c r="H33" s="7">
        <v>13219280</v>
      </c>
      <c r="I33" s="7">
        <v>0</v>
      </c>
      <c r="J33" s="7">
        <v>18154602</v>
      </c>
      <c r="K33" s="18">
        <v>0</v>
      </c>
      <c r="L33" s="7">
        <v>0</v>
      </c>
      <c r="R33" s="27"/>
    </row>
    <row r="34" spans="1:18" ht="20.100000000000001" customHeight="1">
      <c r="A34" s="1" t="s">
        <v>10</v>
      </c>
      <c r="C34" s="2"/>
      <c r="F34" s="8">
        <v>243517534</v>
      </c>
      <c r="G34" s="18">
        <v>0</v>
      </c>
      <c r="H34" s="8">
        <v>273951447</v>
      </c>
      <c r="I34" s="7">
        <v>0</v>
      </c>
      <c r="J34" s="8">
        <v>183765800</v>
      </c>
      <c r="K34" s="18">
        <v>0</v>
      </c>
      <c r="L34" s="8">
        <v>205013866</v>
      </c>
      <c r="R34" s="27"/>
    </row>
    <row r="35" spans="1:18" ht="8.1" customHeight="1">
      <c r="D35" s="2"/>
      <c r="F35" s="16"/>
      <c r="H35" s="6"/>
      <c r="I35" s="6"/>
      <c r="J35" s="16"/>
      <c r="L35" s="16"/>
    </row>
    <row r="36" spans="1:18" ht="20.100000000000001" customHeight="1">
      <c r="A36" s="17" t="s">
        <v>68</v>
      </c>
      <c r="C36" s="2"/>
      <c r="D36" s="28"/>
      <c r="F36" s="8">
        <f>SUM(F26:F35)</f>
        <v>17152018556</v>
      </c>
      <c r="G36" s="18"/>
      <c r="H36" s="8">
        <f>SUM(H26:H35)</f>
        <v>14776747926</v>
      </c>
      <c r="I36" s="7"/>
      <c r="J36" s="8">
        <f>SUM(J26:J35)</f>
        <v>9851424859</v>
      </c>
      <c r="K36" s="18"/>
      <c r="L36" s="8">
        <f>SUM(L26:L35)</f>
        <v>9558685873</v>
      </c>
    </row>
    <row r="37" spans="1:18" ht="8.1" customHeight="1">
      <c r="D37" s="2"/>
      <c r="F37" s="16"/>
      <c r="H37" s="6"/>
      <c r="I37" s="6"/>
      <c r="J37" s="16"/>
      <c r="L37" s="16"/>
    </row>
    <row r="38" spans="1:18" ht="20.100000000000001" customHeight="1" thickBot="1">
      <c r="A38" s="17" t="s">
        <v>11</v>
      </c>
      <c r="F38" s="9">
        <f>+F22+F36</f>
        <v>49349359596</v>
      </c>
      <c r="G38" s="18"/>
      <c r="H38" s="9">
        <f>+H22+H36</f>
        <v>49618987363.999992</v>
      </c>
      <c r="I38" s="6"/>
      <c r="J38" s="9">
        <f>+J22+J36</f>
        <v>32258471017</v>
      </c>
      <c r="K38" s="18"/>
      <c r="L38" s="9">
        <f>+L22+L36</f>
        <v>33899258665</v>
      </c>
    </row>
    <row r="39" spans="1:18" ht="20.100000000000001" customHeight="1" thickTop="1">
      <c r="F39" s="42"/>
      <c r="H39" s="42"/>
      <c r="J39" s="42"/>
      <c r="L39" s="42"/>
    </row>
    <row r="40" spans="1:18" ht="20.100000000000001" customHeight="1">
      <c r="F40" s="42"/>
      <c r="H40" s="42"/>
      <c r="J40" s="42"/>
      <c r="L40" s="42"/>
    </row>
    <row r="41" spans="1:18" ht="20.100000000000001" customHeight="1">
      <c r="F41" s="42"/>
      <c r="H41" s="42"/>
      <c r="J41" s="42"/>
      <c r="L41" s="42"/>
    </row>
    <row r="42" spans="1:18" ht="20.100000000000001" customHeight="1">
      <c r="F42" s="42"/>
      <c r="H42" s="42"/>
      <c r="J42" s="42"/>
      <c r="L42" s="42"/>
    </row>
    <row r="43" spans="1:18" ht="20.100000000000001" customHeight="1">
      <c r="A43" s="259" t="s">
        <v>143</v>
      </c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</row>
    <row r="44" spans="1:18" ht="20.100000000000001" customHeight="1">
      <c r="A44" s="254"/>
      <c r="B44" s="254"/>
      <c r="C44" s="254"/>
      <c r="E44" s="254"/>
      <c r="F44" s="254"/>
      <c r="G44" s="254"/>
      <c r="H44" s="254"/>
      <c r="I44" s="254"/>
      <c r="J44" s="254"/>
      <c r="K44" s="254"/>
      <c r="L44" s="254"/>
    </row>
    <row r="45" spans="1:18" ht="20.100000000000001" customHeight="1">
      <c r="A45" s="254"/>
      <c r="B45" s="254"/>
      <c r="C45" s="254"/>
      <c r="E45" s="254"/>
      <c r="F45" s="254"/>
      <c r="G45" s="254"/>
      <c r="H45" s="254"/>
      <c r="I45" s="254"/>
      <c r="J45" s="254"/>
      <c r="K45" s="254"/>
      <c r="L45" s="254"/>
    </row>
    <row r="46" spans="1:18" ht="27" customHeight="1">
      <c r="F46" s="42"/>
      <c r="H46" s="42"/>
      <c r="J46" s="42"/>
      <c r="L46" s="42"/>
    </row>
    <row r="47" spans="1:18" ht="20.100000000000001" customHeight="1">
      <c r="F47" s="42"/>
      <c r="H47" s="42"/>
      <c r="J47" s="42"/>
      <c r="L47" s="42"/>
    </row>
    <row r="48" spans="1:18" ht="24" hidden="1" customHeight="1">
      <c r="F48" s="42"/>
      <c r="H48" s="42"/>
      <c r="J48" s="42"/>
      <c r="L48" s="42"/>
    </row>
    <row r="49" spans="1:14" ht="20.100000000000001" customHeight="1">
      <c r="A49" s="11" t="s">
        <v>104</v>
      </c>
      <c r="B49" s="43"/>
      <c r="C49" s="43"/>
      <c r="D49" s="31"/>
      <c r="E49" s="11"/>
      <c r="F49" s="12"/>
      <c r="G49" s="12"/>
      <c r="H49" s="44"/>
      <c r="I49" s="12"/>
      <c r="J49" s="13"/>
      <c r="K49" s="12"/>
      <c r="L49" s="12"/>
    </row>
    <row r="50" spans="1:14" ht="20.100000000000001" customHeight="1">
      <c r="A50" s="29" t="s">
        <v>139</v>
      </c>
      <c r="B50" s="29"/>
      <c r="C50" s="29"/>
      <c r="D50" s="29"/>
      <c r="E50" s="29"/>
      <c r="F50" s="30"/>
      <c r="G50" s="30"/>
      <c r="H50" s="30"/>
      <c r="I50" s="30"/>
      <c r="J50" s="30"/>
      <c r="K50" s="30"/>
      <c r="L50" s="30"/>
    </row>
    <row r="51" spans="1:14" ht="20.100000000000001" customHeight="1">
      <c r="A51" s="29" t="s">
        <v>106</v>
      </c>
      <c r="B51" s="29"/>
      <c r="C51" s="29"/>
      <c r="D51" s="45"/>
      <c r="E51" s="29"/>
      <c r="F51" s="30"/>
      <c r="G51" s="30"/>
      <c r="H51" s="30"/>
      <c r="I51" s="30"/>
      <c r="J51" s="30"/>
      <c r="K51" s="30"/>
      <c r="L51" s="30"/>
    </row>
    <row r="52" spans="1:14" ht="20.100000000000001" customHeight="1">
      <c r="A52" s="31" t="s">
        <v>167</v>
      </c>
      <c r="B52" s="31"/>
      <c r="C52" s="31"/>
      <c r="D52" s="31"/>
      <c r="E52" s="31"/>
      <c r="F52" s="32"/>
      <c r="G52" s="32"/>
      <c r="H52" s="32"/>
      <c r="I52" s="32"/>
      <c r="J52" s="32"/>
      <c r="K52" s="32"/>
      <c r="L52" s="32"/>
    </row>
    <row r="53" spans="1:14" ht="20.100000000000001" customHeight="1">
      <c r="A53" s="29"/>
      <c r="B53" s="29"/>
      <c r="C53" s="29"/>
      <c r="D53" s="33"/>
      <c r="E53" s="29"/>
      <c r="F53" s="30"/>
      <c r="G53" s="30"/>
      <c r="H53" s="30"/>
      <c r="I53" s="30"/>
      <c r="J53" s="30"/>
      <c r="K53" s="30"/>
      <c r="L53" s="30"/>
    </row>
    <row r="54" spans="1:14" ht="20.100000000000001" customHeight="1">
      <c r="A54" s="29"/>
      <c r="B54" s="29"/>
      <c r="C54" s="29"/>
      <c r="D54" s="33"/>
      <c r="E54" s="33"/>
      <c r="F54" s="261" t="s">
        <v>57</v>
      </c>
      <c r="G54" s="261"/>
      <c r="H54" s="261"/>
      <c r="I54" s="34"/>
      <c r="J54" s="261" t="s">
        <v>122</v>
      </c>
      <c r="K54" s="261"/>
      <c r="L54" s="261"/>
    </row>
    <row r="55" spans="1:14" ht="20.100000000000001" customHeight="1">
      <c r="A55" s="29"/>
      <c r="B55" s="29"/>
      <c r="C55" s="29"/>
      <c r="D55" s="33"/>
      <c r="E55" s="33"/>
      <c r="F55" s="35" t="s">
        <v>66</v>
      </c>
      <c r="G55" s="34"/>
      <c r="H55" s="35" t="s">
        <v>48</v>
      </c>
      <c r="I55" s="34"/>
      <c r="J55" s="35" t="s">
        <v>66</v>
      </c>
      <c r="K55" s="34"/>
      <c r="L55" s="35" t="s">
        <v>48</v>
      </c>
    </row>
    <row r="56" spans="1:14" ht="20.100000000000001" customHeight="1">
      <c r="A56" s="29"/>
      <c r="B56" s="29"/>
      <c r="C56" s="29"/>
      <c r="D56" s="33"/>
      <c r="E56" s="33"/>
      <c r="F56" s="35" t="s">
        <v>168</v>
      </c>
      <c r="G56" s="34"/>
      <c r="H56" s="35" t="s">
        <v>67</v>
      </c>
      <c r="I56" s="34"/>
      <c r="J56" s="35" t="s">
        <v>168</v>
      </c>
      <c r="K56" s="34"/>
      <c r="L56" s="35" t="s">
        <v>67</v>
      </c>
    </row>
    <row r="57" spans="1:14" ht="20.100000000000001" customHeight="1">
      <c r="A57" s="29"/>
      <c r="B57" s="29"/>
      <c r="C57" s="29"/>
      <c r="D57" s="40"/>
      <c r="E57" s="33"/>
      <c r="F57" s="36" t="s">
        <v>118</v>
      </c>
      <c r="G57" s="35"/>
      <c r="H57" s="36" t="s">
        <v>105</v>
      </c>
      <c r="I57" s="35"/>
      <c r="J57" s="36" t="s">
        <v>118</v>
      </c>
      <c r="K57" s="35"/>
      <c r="L57" s="36" t="s">
        <v>105</v>
      </c>
    </row>
    <row r="58" spans="1:14" ht="20.100000000000001" customHeight="1">
      <c r="A58" s="29"/>
      <c r="B58" s="29"/>
      <c r="C58" s="29"/>
      <c r="D58" s="37" t="s">
        <v>1</v>
      </c>
      <c r="E58" s="38"/>
      <c r="F58" s="39" t="s">
        <v>103</v>
      </c>
      <c r="G58" s="35"/>
      <c r="H58" s="39" t="s">
        <v>103</v>
      </c>
      <c r="I58" s="35"/>
      <c r="J58" s="39" t="s">
        <v>103</v>
      </c>
      <c r="K58" s="35"/>
      <c r="L58" s="39" t="s">
        <v>103</v>
      </c>
    </row>
    <row r="59" spans="1:14" ht="8.1" customHeight="1">
      <c r="A59" s="29"/>
      <c r="B59" s="29"/>
      <c r="C59" s="29"/>
      <c r="D59" s="2"/>
      <c r="E59" s="38"/>
      <c r="F59" s="35"/>
      <c r="G59" s="35"/>
      <c r="H59" s="35"/>
      <c r="I59" s="35"/>
      <c r="J59" s="35"/>
      <c r="K59" s="35"/>
      <c r="L59" s="35"/>
    </row>
    <row r="60" spans="1:14" ht="20.100000000000001" customHeight="1">
      <c r="A60" s="260" t="s">
        <v>121</v>
      </c>
      <c r="B60" s="260"/>
      <c r="C60" s="260"/>
      <c r="D60" s="2"/>
      <c r="F60" s="14"/>
      <c r="G60" s="15"/>
      <c r="H60" s="15"/>
      <c r="I60" s="15"/>
      <c r="J60" s="14"/>
      <c r="K60" s="16"/>
      <c r="L60" s="15"/>
    </row>
    <row r="61" spans="1:14" ht="8.1" customHeight="1">
      <c r="A61" s="20"/>
      <c r="B61" s="20"/>
      <c r="C61" s="20"/>
      <c r="D61" s="2"/>
      <c r="F61" s="14"/>
      <c r="G61" s="15"/>
      <c r="H61" s="15"/>
      <c r="I61" s="15"/>
      <c r="J61" s="14"/>
      <c r="K61" s="16"/>
      <c r="L61" s="15"/>
    </row>
    <row r="62" spans="1:14" ht="20.100000000000001" customHeight="1">
      <c r="A62" s="17" t="s">
        <v>12</v>
      </c>
      <c r="B62" s="21"/>
      <c r="C62" s="21"/>
      <c r="D62" s="3"/>
      <c r="F62" s="6"/>
      <c r="H62" s="4"/>
      <c r="I62" s="4"/>
      <c r="J62" s="4"/>
      <c r="L62" s="4"/>
    </row>
    <row r="63" spans="1:14" ht="8.1" customHeight="1">
      <c r="A63" s="17"/>
      <c r="B63" s="21"/>
      <c r="C63" s="21"/>
      <c r="D63" s="3"/>
      <c r="F63" s="6"/>
      <c r="H63" s="4"/>
      <c r="I63" s="4"/>
      <c r="J63" s="4"/>
      <c r="L63" s="4"/>
    </row>
    <row r="64" spans="1:14" ht="20.100000000000001" customHeight="1">
      <c r="A64" s="1" t="s">
        <v>51</v>
      </c>
      <c r="B64" s="22"/>
      <c r="C64" s="22"/>
      <c r="D64" s="254">
        <v>14</v>
      </c>
      <c r="F64" s="6">
        <v>600000000</v>
      </c>
      <c r="H64" s="6">
        <v>2840212152</v>
      </c>
      <c r="I64" s="4">
        <v>0</v>
      </c>
      <c r="J64" s="6">
        <v>600000000</v>
      </c>
      <c r="K64" s="5">
        <v>0</v>
      </c>
      <c r="L64" s="6">
        <v>2840212152</v>
      </c>
      <c r="N64" s="46"/>
    </row>
    <row r="65" spans="1:14" ht="20.100000000000001" customHeight="1">
      <c r="A65" s="1" t="s">
        <v>85</v>
      </c>
      <c r="B65" s="2"/>
      <c r="C65" s="2"/>
      <c r="D65" s="254">
        <v>13</v>
      </c>
      <c r="F65" s="6">
        <v>2360535600</v>
      </c>
      <c r="G65" s="18">
        <v>0</v>
      </c>
      <c r="H65" s="6">
        <v>2425203397</v>
      </c>
      <c r="I65" s="7">
        <v>0</v>
      </c>
      <c r="J65" s="6">
        <v>705251566</v>
      </c>
      <c r="K65" s="18">
        <v>0</v>
      </c>
      <c r="L65" s="6">
        <v>762798078</v>
      </c>
      <c r="N65" s="46"/>
    </row>
    <row r="66" spans="1:14" ht="20.100000000000001" customHeight="1">
      <c r="A66" s="1" t="s">
        <v>113</v>
      </c>
      <c r="B66" s="2"/>
      <c r="C66" s="2"/>
      <c r="D66" s="254" t="s">
        <v>146</v>
      </c>
      <c r="F66" s="6">
        <v>0</v>
      </c>
      <c r="G66" s="18">
        <v>0</v>
      </c>
      <c r="H66" s="6">
        <v>0</v>
      </c>
      <c r="I66" s="7">
        <v>0</v>
      </c>
      <c r="J66" s="6">
        <v>4827502590</v>
      </c>
      <c r="K66" s="18">
        <v>0</v>
      </c>
      <c r="L66" s="6">
        <v>3425627835</v>
      </c>
    </row>
    <row r="67" spans="1:14" ht="20.100000000000001" customHeight="1">
      <c r="A67" s="1" t="s">
        <v>114</v>
      </c>
      <c r="D67" s="2"/>
      <c r="F67" s="2"/>
      <c r="G67" s="2"/>
      <c r="H67" s="2"/>
      <c r="I67" s="2"/>
      <c r="J67" s="2"/>
      <c r="K67" s="2"/>
      <c r="L67" s="2"/>
    </row>
    <row r="68" spans="1:14" ht="20.100000000000001" customHeight="1">
      <c r="B68" s="48" t="s">
        <v>154</v>
      </c>
      <c r="D68" s="254">
        <v>14</v>
      </c>
      <c r="F68" s="6">
        <v>0</v>
      </c>
      <c r="G68" s="18">
        <v>0</v>
      </c>
      <c r="H68" s="6">
        <v>2491534108</v>
      </c>
      <c r="I68" s="7">
        <v>0</v>
      </c>
      <c r="J68" s="6">
        <v>0</v>
      </c>
      <c r="K68" s="18">
        <v>0</v>
      </c>
      <c r="L68" s="6">
        <v>0</v>
      </c>
    </row>
    <row r="69" spans="1:14" ht="20.100000000000001" customHeight="1">
      <c r="A69" s="2"/>
      <c r="B69" s="48" t="s">
        <v>13</v>
      </c>
      <c r="D69" s="254">
        <v>14</v>
      </c>
      <c r="F69" s="6">
        <v>0</v>
      </c>
      <c r="G69" s="18">
        <v>0</v>
      </c>
      <c r="H69" s="6">
        <v>2299361371</v>
      </c>
      <c r="I69" s="7">
        <v>0</v>
      </c>
      <c r="J69" s="6">
        <v>0</v>
      </c>
      <c r="K69" s="18">
        <v>0</v>
      </c>
      <c r="L69" s="6">
        <v>2299361371</v>
      </c>
    </row>
    <row r="70" spans="1:14" ht="20.100000000000001" customHeight="1">
      <c r="B70" s="49" t="s">
        <v>145</v>
      </c>
      <c r="D70" s="254">
        <v>15</v>
      </c>
      <c r="F70" s="6">
        <v>112894386</v>
      </c>
      <c r="G70" s="18"/>
      <c r="H70" s="6">
        <v>107496275</v>
      </c>
      <c r="I70" s="7"/>
      <c r="J70" s="6">
        <v>25497195</v>
      </c>
      <c r="K70" s="18"/>
      <c r="L70" s="6">
        <v>24691940</v>
      </c>
    </row>
    <row r="71" spans="1:14" ht="20.100000000000001" customHeight="1">
      <c r="A71" s="1" t="s">
        <v>14</v>
      </c>
      <c r="C71" s="2"/>
      <c r="F71" s="6">
        <v>73446603</v>
      </c>
      <c r="G71" s="18">
        <v>0</v>
      </c>
      <c r="H71" s="6">
        <v>42977356</v>
      </c>
      <c r="I71" s="7">
        <v>0</v>
      </c>
      <c r="J71" s="6">
        <v>15013001</v>
      </c>
      <c r="K71" s="18">
        <v>0</v>
      </c>
      <c r="L71" s="10" t="s">
        <v>100</v>
      </c>
    </row>
    <row r="72" spans="1:14" ht="20.100000000000001" customHeight="1">
      <c r="A72" s="1" t="s">
        <v>155</v>
      </c>
      <c r="C72" s="2"/>
      <c r="F72" s="6"/>
      <c r="G72" s="18"/>
      <c r="H72" s="6"/>
      <c r="I72" s="7"/>
      <c r="J72" s="6"/>
      <c r="K72" s="18"/>
      <c r="L72" s="10"/>
    </row>
    <row r="73" spans="1:14" ht="20.100000000000001" customHeight="1">
      <c r="B73" s="1" t="s">
        <v>156</v>
      </c>
      <c r="C73" s="2"/>
      <c r="D73" s="254">
        <v>8</v>
      </c>
      <c r="F73" s="6">
        <v>32332916</v>
      </c>
      <c r="G73" s="18"/>
      <c r="H73" s="6">
        <v>0</v>
      </c>
      <c r="I73" s="7"/>
      <c r="J73" s="6">
        <v>0</v>
      </c>
      <c r="K73" s="18"/>
      <c r="L73" s="10">
        <v>0</v>
      </c>
    </row>
    <row r="74" spans="1:14" ht="20.100000000000001" customHeight="1">
      <c r="A74" s="1" t="s">
        <v>15</v>
      </c>
      <c r="C74" s="2"/>
      <c r="F74" s="8">
        <v>64968766</v>
      </c>
      <c r="G74" s="18">
        <v>0</v>
      </c>
      <c r="H74" s="8">
        <v>97456789</v>
      </c>
      <c r="I74" s="7">
        <v>0</v>
      </c>
      <c r="J74" s="8">
        <v>17908684</v>
      </c>
      <c r="K74" s="18">
        <v>0</v>
      </c>
      <c r="L74" s="8">
        <v>31583157</v>
      </c>
    </row>
    <row r="75" spans="1:14" ht="8.1" customHeight="1">
      <c r="A75" s="1" t="s">
        <v>58</v>
      </c>
      <c r="D75" s="2"/>
      <c r="F75" s="16"/>
      <c r="H75" s="6"/>
      <c r="I75" s="6"/>
      <c r="J75" s="16"/>
      <c r="L75" s="16"/>
    </row>
    <row r="76" spans="1:14" ht="20.100000000000001" customHeight="1">
      <c r="A76" s="17" t="s">
        <v>69</v>
      </c>
      <c r="B76" s="2"/>
      <c r="C76" s="2"/>
      <c r="F76" s="8">
        <f>SUM(F64:F74)</f>
        <v>3244178271</v>
      </c>
      <c r="G76" s="6"/>
      <c r="H76" s="8">
        <f>SUM(H64:H74)</f>
        <v>10304241448</v>
      </c>
      <c r="I76" s="6"/>
      <c r="J76" s="8">
        <f>SUM(J64:J74)</f>
        <v>6191173036</v>
      </c>
      <c r="K76" s="6">
        <v>0</v>
      </c>
      <c r="L76" s="8">
        <f>SUM(L64:L74)</f>
        <v>9384274533</v>
      </c>
    </row>
    <row r="77" spans="1:14" ht="20.100000000000001" customHeight="1">
      <c r="G77" s="19"/>
      <c r="H77" s="10"/>
      <c r="I77" s="7"/>
      <c r="K77" s="19"/>
      <c r="L77" s="10"/>
    </row>
    <row r="78" spans="1:14" ht="20.100000000000001" customHeight="1">
      <c r="A78" s="260" t="s">
        <v>88</v>
      </c>
      <c r="B78" s="260"/>
      <c r="C78" s="260"/>
      <c r="D78" s="2"/>
      <c r="F78" s="7"/>
      <c r="G78" s="23"/>
      <c r="H78" s="7"/>
      <c r="I78" s="6"/>
      <c r="J78" s="7"/>
      <c r="K78" s="23"/>
      <c r="L78" s="7"/>
    </row>
    <row r="79" spans="1:14" ht="8.1" customHeight="1">
      <c r="D79" s="2"/>
      <c r="F79" s="16"/>
      <c r="H79" s="6"/>
      <c r="I79" s="6"/>
      <c r="J79" s="16"/>
      <c r="L79" s="16"/>
    </row>
    <row r="80" spans="1:14" ht="20.100000000000001" customHeight="1">
      <c r="A80" s="1" t="s">
        <v>83</v>
      </c>
      <c r="C80" s="2"/>
      <c r="D80" s="254" t="s">
        <v>146</v>
      </c>
      <c r="F80" s="7">
        <v>0</v>
      </c>
      <c r="G80" s="18">
        <v>0</v>
      </c>
      <c r="H80" s="7">
        <v>0</v>
      </c>
      <c r="I80" s="7">
        <v>0</v>
      </c>
      <c r="J80" s="7">
        <v>1034821324</v>
      </c>
      <c r="K80" s="18">
        <v>0</v>
      </c>
      <c r="L80" s="7">
        <v>1086597118</v>
      </c>
    </row>
    <row r="81" spans="1:12" ht="20.100000000000001" customHeight="1">
      <c r="A81" s="1" t="s">
        <v>98</v>
      </c>
      <c r="C81" s="2"/>
      <c r="D81" s="254">
        <v>14</v>
      </c>
      <c r="F81" s="7">
        <v>3932529314</v>
      </c>
      <c r="G81" s="18">
        <v>0</v>
      </c>
      <c r="H81" s="7">
        <v>7929904298</v>
      </c>
      <c r="I81" s="7">
        <v>0</v>
      </c>
      <c r="J81" s="7">
        <v>0</v>
      </c>
      <c r="K81" s="18">
        <v>0</v>
      </c>
      <c r="L81" s="7">
        <v>0</v>
      </c>
    </row>
    <row r="82" spans="1:12" ht="20.100000000000001" customHeight="1">
      <c r="A82" s="1" t="s">
        <v>159</v>
      </c>
      <c r="C82" s="2"/>
      <c r="D82" s="254">
        <v>14</v>
      </c>
      <c r="F82" s="7">
        <v>14103276616</v>
      </c>
      <c r="G82" s="18">
        <v>0</v>
      </c>
      <c r="H82" s="7">
        <v>10106522179</v>
      </c>
      <c r="I82" s="7">
        <v>0</v>
      </c>
      <c r="J82" s="7">
        <v>10110439950</v>
      </c>
      <c r="K82" s="18">
        <v>0</v>
      </c>
      <c r="L82" s="7">
        <v>10106522179</v>
      </c>
    </row>
    <row r="83" spans="1:12" ht="20.100000000000001" customHeight="1">
      <c r="A83" s="1" t="s">
        <v>50</v>
      </c>
      <c r="C83" s="2"/>
      <c r="F83" s="7">
        <v>827292260</v>
      </c>
      <c r="G83" s="18">
        <v>0</v>
      </c>
      <c r="H83" s="7">
        <v>844565228</v>
      </c>
      <c r="I83" s="7">
        <v>0</v>
      </c>
      <c r="J83" s="7">
        <v>0</v>
      </c>
      <c r="K83" s="18">
        <v>0</v>
      </c>
      <c r="L83" s="7">
        <v>13237613</v>
      </c>
    </row>
    <row r="84" spans="1:12" ht="20.100000000000001" customHeight="1">
      <c r="A84" s="1" t="s">
        <v>16</v>
      </c>
      <c r="C84" s="2"/>
      <c r="F84" s="7">
        <v>78112711</v>
      </c>
      <c r="G84" s="18">
        <v>0</v>
      </c>
      <c r="H84" s="7">
        <v>66878684</v>
      </c>
      <c r="I84" s="7">
        <v>0</v>
      </c>
      <c r="J84" s="7">
        <v>12697560</v>
      </c>
      <c r="K84" s="18">
        <v>0</v>
      </c>
      <c r="L84" s="7">
        <v>11194519</v>
      </c>
    </row>
    <row r="85" spans="1:12" ht="20.100000000000001" customHeight="1">
      <c r="A85" s="1" t="s">
        <v>145</v>
      </c>
      <c r="B85" s="2"/>
      <c r="C85" s="2"/>
      <c r="D85" s="254">
        <v>15</v>
      </c>
      <c r="F85" s="7">
        <v>1687699955</v>
      </c>
      <c r="G85" s="18">
        <v>0</v>
      </c>
      <c r="H85" s="7">
        <v>1773050728</v>
      </c>
      <c r="I85" s="7">
        <v>0</v>
      </c>
      <c r="J85" s="7">
        <v>661460087</v>
      </c>
      <c r="K85" s="18">
        <v>0</v>
      </c>
      <c r="L85" s="7">
        <v>680686305</v>
      </c>
    </row>
    <row r="86" spans="1:12" ht="20.100000000000001" customHeight="1">
      <c r="A86" s="1" t="s">
        <v>17</v>
      </c>
      <c r="B86" s="2"/>
      <c r="C86" s="2"/>
      <c r="F86" s="8">
        <v>235945865</v>
      </c>
      <c r="G86" s="23">
        <v>0</v>
      </c>
      <c r="H86" s="8">
        <v>280753239</v>
      </c>
      <c r="I86" s="6">
        <v>0</v>
      </c>
      <c r="J86" s="8">
        <v>83056350</v>
      </c>
      <c r="K86" s="23">
        <v>0</v>
      </c>
      <c r="L86" s="8">
        <v>104510836</v>
      </c>
    </row>
    <row r="87" spans="1:12" ht="8.1" customHeight="1">
      <c r="D87" s="2"/>
      <c r="F87" s="16"/>
      <c r="H87" s="6"/>
      <c r="I87" s="6"/>
      <c r="J87" s="16"/>
      <c r="L87" s="16"/>
    </row>
    <row r="88" spans="1:12" ht="20.100000000000001" customHeight="1">
      <c r="A88" s="17" t="s">
        <v>70</v>
      </c>
      <c r="B88" s="2"/>
      <c r="C88" s="2"/>
      <c r="F88" s="8">
        <f>SUM(F80:F86)</f>
        <v>20864856721</v>
      </c>
      <c r="G88" s="23">
        <v>0</v>
      </c>
      <c r="H88" s="8">
        <f>SUM(H80:H86)</f>
        <v>21001674356</v>
      </c>
      <c r="I88" s="6"/>
      <c r="J88" s="8">
        <f>SUM(J80:J86)</f>
        <v>11902475271</v>
      </c>
      <c r="K88" s="23">
        <v>0</v>
      </c>
      <c r="L88" s="8">
        <f>SUM(L80:L86)</f>
        <v>12002748570</v>
      </c>
    </row>
    <row r="89" spans="1:12" ht="8.1" customHeight="1">
      <c r="D89" s="2"/>
      <c r="F89" s="16"/>
      <c r="H89" s="6"/>
      <c r="I89" s="6"/>
      <c r="J89" s="16"/>
      <c r="L89" s="16"/>
    </row>
    <row r="90" spans="1:12" ht="20.100000000000001" customHeight="1">
      <c r="A90" s="17" t="s">
        <v>71</v>
      </c>
      <c r="B90" s="2"/>
      <c r="C90" s="2"/>
      <c r="F90" s="8">
        <f>+F88+F76</f>
        <v>24109034992</v>
      </c>
      <c r="G90" s="18"/>
      <c r="H90" s="8">
        <f>+H88+H76</f>
        <v>31305915804</v>
      </c>
      <c r="I90" s="6"/>
      <c r="J90" s="8">
        <f>+J88+J76</f>
        <v>18093648307</v>
      </c>
      <c r="K90" s="18"/>
      <c r="L90" s="8">
        <f>+L88+L76</f>
        <v>21387023103</v>
      </c>
    </row>
    <row r="91" spans="1:12" ht="20.100000000000001" customHeight="1">
      <c r="A91" s="2"/>
      <c r="B91" s="2"/>
      <c r="C91" s="2"/>
      <c r="D91" s="2"/>
      <c r="F91" s="24"/>
      <c r="G91" s="24"/>
      <c r="H91" s="24"/>
      <c r="I91" s="24"/>
      <c r="J91" s="24"/>
      <c r="K91" s="24"/>
      <c r="L91" s="24"/>
    </row>
    <row r="92" spans="1:12" ht="20.100000000000001" customHeight="1">
      <c r="A92" s="2"/>
      <c r="B92" s="2"/>
      <c r="C92" s="2"/>
      <c r="D92" s="2"/>
      <c r="F92" s="24"/>
      <c r="G92" s="24"/>
      <c r="H92" s="24"/>
      <c r="I92" s="24"/>
      <c r="J92" s="24"/>
      <c r="K92" s="24"/>
      <c r="L92" s="24"/>
    </row>
    <row r="93" spans="1:12" ht="20.100000000000001" customHeight="1">
      <c r="A93" s="2"/>
      <c r="B93" s="2"/>
      <c r="C93" s="2"/>
      <c r="D93" s="2"/>
      <c r="F93" s="24"/>
      <c r="G93" s="24"/>
      <c r="H93" s="24"/>
      <c r="I93" s="24"/>
      <c r="J93" s="24"/>
      <c r="K93" s="24"/>
      <c r="L93" s="24"/>
    </row>
    <row r="94" spans="1:12" ht="20.100000000000001" customHeight="1">
      <c r="A94" s="2"/>
      <c r="B94" s="2"/>
      <c r="C94" s="2"/>
      <c r="D94" s="2"/>
      <c r="F94" s="24"/>
      <c r="G94" s="24"/>
      <c r="H94" s="24"/>
      <c r="I94" s="24"/>
      <c r="J94" s="24"/>
      <c r="K94" s="24"/>
      <c r="L94" s="24"/>
    </row>
    <row r="95" spans="1:12" ht="20.100000000000001" customHeight="1">
      <c r="A95" s="254"/>
      <c r="B95" s="254"/>
      <c r="C95" s="254"/>
      <c r="E95" s="254"/>
      <c r="F95" s="254"/>
      <c r="G95" s="254"/>
      <c r="H95" s="254"/>
      <c r="I95" s="254"/>
      <c r="J95" s="254"/>
      <c r="K95" s="254"/>
      <c r="L95" s="254"/>
    </row>
    <row r="96" spans="1:12" ht="7.5" customHeight="1">
      <c r="A96" s="254"/>
      <c r="B96" s="254"/>
      <c r="C96" s="254"/>
      <c r="E96" s="254"/>
      <c r="F96" s="254"/>
      <c r="G96" s="254"/>
      <c r="H96" s="254"/>
      <c r="I96" s="254"/>
      <c r="J96" s="254"/>
      <c r="K96" s="254"/>
      <c r="L96" s="254"/>
    </row>
    <row r="97" spans="1:12" ht="20.100000000000001" customHeight="1">
      <c r="A97" s="2"/>
      <c r="B97" s="2"/>
      <c r="C97" s="2"/>
      <c r="D97" s="2"/>
      <c r="F97" s="24"/>
      <c r="G97" s="24"/>
      <c r="H97" s="24"/>
      <c r="I97" s="24"/>
      <c r="J97" s="24"/>
      <c r="K97" s="24"/>
      <c r="L97" s="24"/>
    </row>
    <row r="98" spans="1:12" ht="25.5" hidden="1" customHeight="1">
      <c r="A98" s="2"/>
      <c r="B98" s="2"/>
      <c r="C98" s="2"/>
      <c r="D98" s="2"/>
      <c r="F98" s="24"/>
      <c r="G98" s="24"/>
      <c r="H98" s="24"/>
      <c r="I98" s="24"/>
      <c r="J98" s="24"/>
      <c r="K98" s="24"/>
      <c r="L98" s="24"/>
    </row>
    <row r="99" spans="1:12" ht="20.100000000000001" customHeight="1">
      <c r="A99" s="11" t="s">
        <v>104</v>
      </c>
      <c r="B99" s="43"/>
      <c r="C99" s="43"/>
      <c r="D99" s="31"/>
      <c r="E99" s="11"/>
      <c r="F99" s="12"/>
      <c r="G99" s="12"/>
      <c r="H99" s="44"/>
      <c r="I99" s="12"/>
      <c r="J99" s="13"/>
      <c r="K99" s="12"/>
      <c r="L99" s="12"/>
    </row>
    <row r="100" spans="1:12" ht="20.100000000000001" customHeight="1">
      <c r="A100" s="29" t="s">
        <v>139</v>
      </c>
      <c r="B100" s="29"/>
      <c r="C100" s="29"/>
      <c r="D100" s="45"/>
      <c r="E100" s="29"/>
      <c r="F100" s="30"/>
      <c r="G100" s="30"/>
      <c r="H100" s="30"/>
      <c r="I100" s="30"/>
      <c r="J100" s="30"/>
      <c r="K100" s="30"/>
      <c r="L100" s="30"/>
    </row>
    <row r="101" spans="1:12" ht="20.100000000000001" customHeight="1">
      <c r="A101" s="29" t="s">
        <v>106</v>
      </c>
      <c r="B101" s="29"/>
      <c r="C101" s="29"/>
      <c r="D101" s="29"/>
      <c r="E101" s="29"/>
      <c r="F101" s="30"/>
      <c r="G101" s="30"/>
      <c r="H101" s="30"/>
      <c r="I101" s="30"/>
      <c r="J101" s="30"/>
      <c r="K101" s="30"/>
      <c r="L101" s="30"/>
    </row>
    <row r="102" spans="1:12" ht="20.100000000000001" customHeight="1">
      <c r="A102" s="31" t="s">
        <v>167</v>
      </c>
      <c r="B102" s="31"/>
      <c r="C102" s="31"/>
      <c r="D102" s="37"/>
      <c r="E102" s="31"/>
      <c r="F102" s="32"/>
      <c r="G102" s="32"/>
      <c r="H102" s="32"/>
      <c r="I102" s="32"/>
      <c r="J102" s="32"/>
      <c r="K102" s="32"/>
      <c r="L102" s="32"/>
    </row>
    <row r="103" spans="1:12" ht="20.100000000000001" customHeight="1">
      <c r="A103" s="29"/>
      <c r="B103" s="29"/>
      <c r="C103" s="29"/>
      <c r="D103" s="33"/>
      <c r="E103" s="29"/>
      <c r="F103" s="30"/>
      <c r="G103" s="30"/>
      <c r="H103" s="30"/>
      <c r="I103" s="30"/>
      <c r="J103" s="30"/>
      <c r="K103" s="30"/>
      <c r="L103" s="30"/>
    </row>
    <row r="104" spans="1:12" ht="20.100000000000001" customHeight="1">
      <c r="A104" s="29"/>
      <c r="B104" s="29"/>
      <c r="C104" s="29"/>
      <c r="D104" s="33"/>
      <c r="E104" s="33"/>
      <c r="F104" s="261" t="s">
        <v>57</v>
      </c>
      <c r="G104" s="261"/>
      <c r="H104" s="261"/>
      <c r="I104" s="34"/>
      <c r="J104" s="261" t="s">
        <v>122</v>
      </c>
      <c r="K104" s="261"/>
      <c r="L104" s="261"/>
    </row>
    <row r="105" spans="1:12" ht="20.100000000000001" customHeight="1">
      <c r="A105" s="29"/>
      <c r="B105" s="29"/>
      <c r="C105" s="29"/>
      <c r="D105" s="33"/>
      <c r="E105" s="33"/>
      <c r="F105" s="35" t="s">
        <v>66</v>
      </c>
      <c r="G105" s="34"/>
      <c r="H105" s="35" t="s">
        <v>48</v>
      </c>
      <c r="I105" s="34"/>
      <c r="J105" s="35" t="s">
        <v>66</v>
      </c>
      <c r="K105" s="34"/>
      <c r="L105" s="35" t="s">
        <v>48</v>
      </c>
    </row>
    <row r="106" spans="1:12" ht="20.100000000000001" customHeight="1">
      <c r="A106" s="29"/>
      <c r="B106" s="29"/>
      <c r="C106" s="29"/>
      <c r="D106" s="40"/>
      <c r="E106" s="33"/>
      <c r="F106" s="35" t="s">
        <v>168</v>
      </c>
      <c r="G106" s="34"/>
      <c r="H106" s="35" t="s">
        <v>67</v>
      </c>
      <c r="I106" s="34"/>
      <c r="J106" s="35" t="s">
        <v>168</v>
      </c>
      <c r="K106" s="34"/>
      <c r="L106" s="35" t="s">
        <v>67</v>
      </c>
    </row>
    <row r="107" spans="1:12" ht="20.100000000000001" customHeight="1">
      <c r="A107" s="29"/>
      <c r="B107" s="29"/>
      <c r="C107" s="29"/>
      <c r="D107" s="40"/>
      <c r="E107" s="33"/>
      <c r="F107" s="36" t="s">
        <v>118</v>
      </c>
      <c r="G107" s="35"/>
      <c r="H107" s="36" t="s">
        <v>105</v>
      </c>
      <c r="I107" s="35"/>
      <c r="J107" s="36" t="s">
        <v>118</v>
      </c>
      <c r="K107" s="35"/>
      <c r="L107" s="36" t="s">
        <v>105</v>
      </c>
    </row>
    <row r="108" spans="1:12" ht="20.100000000000001" customHeight="1">
      <c r="A108" s="29"/>
      <c r="B108" s="29"/>
      <c r="C108" s="29"/>
      <c r="D108" s="40"/>
      <c r="E108" s="38"/>
      <c r="F108" s="39" t="s">
        <v>103</v>
      </c>
      <c r="G108" s="35"/>
      <c r="H108" s="39" t="s">
        <v>103</v>
      </c>
      <c r="I108" s="35"/>
      <c r="J108" s="39" t="s">
        <v>103</v>
      </c>
      <c r="K108" s="35"/>
      <c r="L108" s="39" t="s">
        <v>103</v>
      </c>
    </row>
    <row r="109" spans="1:12" ht="8.1" customHeight="1">
      <c r="A109" s="29"/>
      <c r="B109" s="29"/>
      <c r="C109" s="29"/>
      <c r="D109" s="2"/>
      <c r="E109" s="38"/>
      <c r="F109" s="35"/>
      <c r="G109" s="35"/>
      <c r="H109" s="35"/>
      <c r="I109" s="35"/>
      <c r="J109" s="35"/>
      <c r="K109" s="35"/>
      <c r="L109" s="35"/>
    </row>
    <row r="110" spans="1:12" ht="20.100000000000001" customHeight="1">
      <c r="A110" s="260" t="s">
        <v>120</v>
      </c>
      <c r="B110" s="260"/>
      <c r="C110" s="260"/>
      <c r="D110" s="2"/>
      <c r="F110" s="14"/>
      <c r="G110" s="15"/>
      <c r="H110" s="15"/>
      <c r="I110" s="15"/>
      <c r="J110" s="14"/>
      <c r="K110" s="16"/>
      <c r="L110" s="15"/>
    </row>
    <row r="111" spans="1:12" ht="8.1" customHeight="1">
      <c r="A111" s="20"/>
      <c r="B111" s="20"/>
      <c r="C111" s="20"/>
      <c r="D111" s="2"/>
      <c r="F111" s="14"/>
      <c r="G111" s="15"/>
      <c r="H111" s="15"/>
      <c r="I111" s="15"/>
      <c r="J111" s="14"/>
      <c r="K111" s="16"/>
      <c r="L111" s="15"/>
    </row>
    <row r="112" spans="1:12" ht="20.100000000000001" customHeight="1">
      <c r="A112" s="17" t="s">
        <v>115</v>
      </c>
      <c r="F112" s="7"/>
      <c r="H112" s="7"/>
      <c r="I112" s="7"/>
    </row>
    <row r="113" spans="1:14" ht="8.1" customHeight="1">
      <c r="D113" s="2"/>
      <c r="F113" s="16"/>
      <c r="H113" s="6"/>
      <c r="I113" s="6"/>
      <c r="J113" s="16"/>
      <c r="L113" s="16"/>
    </row>
    <row r="114" spans="1:14" ht="20.100000000000001" customHeight="1">
      <c r="B114" s="1" t="s">
        <v>62</v>
      </c>
      <c r="F114" s="7"/>
      <c r="H114" s="7"/>
      <c r="I114" s="7"/>
      <c r="J114" s="7"/>
    </row>
    <row r="115" spans="1:14" ht="20.100000000000001" customHeight="1">
      <c r="C115" s="1" t="s">
        <v>18</v>
      </c>
      <c r="F115" s="7"/>
      <c r="H115" s="7"/>
      <c r="I115" s="7"/>
      <c r="J115" s="7"/>
    </row>
    <row r="116" spans="1:14" ht="20.100000000000001" customHeight="1">
      <c r="C116" s="1" t="s">
        <v>72</v>
      </c>
      <c r="F116" s="24"/>
      <c r="G116" s="2"/>
      <c r="H116" s="24"/>
      <c r="I116" s="24"/>
      <c r="J116" s="24"/>
      <c r="K116" s="2"/>
      <c r="L116" s="24"/>
    </row>
    <row r="117" spans="1:14" ht="20.100000000000001" customHeight="1" thickBot="1">
      <c r="C117" s="1" t="s">
        <v>256</v>
      </c>
      <c r="F117" s="9">
        <v>6000000000</v>
      </c>
      <c r="G117" s="18"/>
      <c r="H117" s="9">
        <v>6000000000</v>
      </c>
      <c r="I117" s="6"/>
      <c r="J117" s="9">
        <v>6000000000</v>
      </c>
      <c r="K117" s="18"/>
      <c r="L117" s="9">
        <v>6000000000</v>
      </c>
    </row>
    <row r="118" spans="1:14" ht="8.1" customHeight="1" thickTop="1">
      <c r="D118" s="2"/>
      <c r="F118" s="6"/>
      <c r="H118" s="6"/>
      <c r="I118" s="6"/>
      <c r="J118" s="6"/>
      <c r="L118" s="16"/>
    </row>
    <row r="119" spans="1:14" ht="20.100000000000001" customHeight="1">
      <c r="C119" s="1" t="s">
        <v>19</v>
      </c>
      <c r="F119" s="7"/>
      <c r="G119" s="18"/>
      <c r="H119" s="7"/>
      <c r="I119" s="7"/>
      <c r="J119" s="7"/>
      <c r="K119" s="18"/>
      <c r="L119" s="7"/>
    </row>
    <row r="120" spans="1:14" ht="20.100000000000001" customHeight="1">
      <c r="C120" s="1" t="s">
        <v>73</v>
      </c>
      <c r="F120" s="25"/>
      <c r="G120" s="26"/>
      <c r="H120" s="25"/>
      <c r="I120" s="25"/>
      <c r="J120" s="25"/>
      <c r="K120" s="26"/>
      <c r="L120" s="25"/>
    </row>
    <row r="121" spans="1:14" ht="20.100000000000001" customHeight="1">
      <c r="C121" s="1" t="s">
        <v>257</v>
      </c>
      <c r="F121" s="7">
        <v>3882074476</v>
      </c>
      <c r="G121" s="18"/>
      <c r="H121" s="7">
        <v>3882074476</v>
      </c>
      <c r="I121" s="7"/>
      <c r="J121" s="7">
        <v>3882074476</v>
      </c>
      <c r="K121" s="18"/>
      <c r="L121" s="7">
        <v>3882074476</v>
      </c>
      <c r="M121" s="41"/>
    </row>
    <row r="122" spans="1:14" ht="20.100000000000001" customHeight="1">
      <c r="A122" s="1" t="s">
        <v>89</v>
      </c>
      <c r="F122" s="7">
        <v>438704620</v>
      </c>
      <c r="G122" s="18"/>
      <c r="H122" s="7">
        <v>438704620</v>
      </c>
      <c r="I122" s="7"/>
      <c r="J122" s="7">
        <v>438704620</v>
      </c>
      <c r="K122" s="18"/>
      <c r="L122" s="7">
        <v>438704620</v>
      </c>
    </row>
    <row r="123" spans="1:14" ht="20.100000000000001" customHeight="1">
      <c r="A123" s="1" t="s">
        <v>20</v>
      </c>
      <c r="F123" s="7"/>
      <c r="G123" s="18"/>
      <c r="H123" s="7"/>
      <c r="I123" s="7"/>
      <c r="J123" s="7"/>
      <c r="K123" s="18"/>
      <c r="L123" s="7"/>
    </row>
    <row r="124" spans="1:14" ht="20.100000000000001" customHeight="1">
      <c r="B124" s="1" t="s">
        <v>21</v>
      </c>
      <c r="F124" s="7">
        <v>600000000</v>
      </c>
      <c r="G124" s="18"/>
      <c r="H124" s="7">
        <v>600000000</v>
      </c>
      <c r="I124" s="7"/>
      <c r="J124" s="7">
        <v>600000000</v>
      </c>
      <c r="K124" s="18"/>
      <c r="L124" s="7">
        <v>600000000</v>
      </c>
    </row>
    <row r="125" spans="1:14" ht="20.100000000000001" customHeight="1">
      <c r="B125" s="1" t="s">
        <v>22</v>
      </c>
      <c r="F125" s="7">
        <v>14014797763</v>
      </c>
      <c r="G125" s="18"/>
      <c r="H125" s="7">
        <v>13230057406</v>
      </c>
      <c r="I125" s="7"/>
      <c r="J125" s="7">
        <v>9347288924</v>
      </c>
      <c r="K125" s="18"/>
      <c r="L125" s="7">
        <v>7574203659</v>
      </c>
      <c r="N125" s="24"/>
    </row>
    <row r="126" spans="1:14" ht="20.100000000000001" customHeight="1">
      <c r="A126" s="1" t="s">
        <v>124</v>
      </c>
      <c r="F126" s="8">
        <v>298323549</v>
      </c>
      <c r="G126" s="23"/>
      <c r="H126" s="8">
        <v>-27740349</v>
      </c>
      <c r="I126" s="6"/>
      <c r="J126" s="8">
        <v>-103245310</v>
      </c>
      <c r="K126" s="23"/>
      <c r="L126" s="8">
        <v>17252807</v>
      </c>
    </row>
    <row r="127" spans="1:14" ht="8.1" customHeight="1">
      <c r="F127" s="6"/>
      <c r="G127" s="23"/>
      <c r="H127" s="6"/>
      <c r="I127" s="6"/>
      <c r="J127" s="6"/>
      <c r="K127" s="23"/>
      <c r="L127" s="6"/>
    </row>
    <row r="128" spans="1:14" ht="20.100000000000001" customHeight="1">
      <c r="A128" s="17" t="s">
        <v>123</v>
      </c>
      <c r="C128" s="2"/>
      <c r="F128" s="7">
        <f>SUM(F121:F127)</f>
        <v>19233900408</v>
      </c>
      <c r="G128" s="18"/>
      <c r="H128" s="7">
        <f>SUM(H121:H127)</f>
        <v>18123096153</v>
      </c>
      <c r="I128" s="7"/>
      <c r="J128" s="7">
        <f>SUM(J121:J127)</f>
        <v>14164822710</v>
      </c>
      <c r="K128" s="18"/>
      <c r="L128" s="7">
        <f>SUM(L121:L127)</f>
        <v>12512235562</v>
      </c>
    </row>
    <row r="129" spans="1:14" ht="20.100000000000001" customHeight="1">
      <c r="A129" s="1" t="s">
        <v>23</v>
      </c>
      <c r="B129" s="2"/>
      <c r="F129" s="8">
        <v>6006424196</v>
      </c>
      <c r="G129" s="18"/>
      <c r="H129" s="8">
        <v>189975407</v>
      </c>
      <c r="I129" s="6"/>
      <c r="J129" s="8">
        <v>0</v>
      </c>
      <c r="K129" s="18"/>
      <c r="L129" s="8">
        <v>0</v>
      </c>
      <c r="M129" s="24"/>
    </row>
    <row r="130" spans="1:14" ht="8.1" customHeight="1">
      <c r="D130" s="2"/>
      <c r="F130" s="16"/>
      <c r="H130" s="6"/>
      <c r="I130" s="6"/>
      <c r="J130" s="16"/>
      <c r="L130" s="16"/>
    </row>
    <row r="131" spans="1:14" ht="20.100000000000001" customHeight="1">
      <c r="A131" s="17" t="s">
        <v>116</v>
      </c>
      <c r="C131" s="2"/>
      <c r="F131" s="8">
        <f>SUM(F128:F129)</f>
        <v>25240324604</v>
      </c>
      <c r="G131" s="23"/>
      <c r="H131" s="8">
        <f>SUM(H128:H129)</f>
        <v>18313071560</v>
      </c>
      <c r="I131" s="6"/>
      <c r="J131" s="8">
        <f>SUM(J128:J129)</f>
        <v>14164822710</v>
      </c>
      <c r="K131" s="23"/>
      <c r="L131" s="8">
        <f>SUM(L128:L129)</f>
        <v>12512235562</v>
      </c>
    </row>
    <row r="132" spans="1:14" ht="8.1" customHeight="1">
      <c r="D132" s="2"/>
      <c r="F132" s="16"/>
      <c r="H132" s="6"/>
      <c r="I132" s="6"/>
      <c r="J132" s="16"/>
      <c r="L132" s="16"/>
    </row>
    <row r="133" spans="1:14" ht="20.100000000000001" customHeight="1" thickBot="1">
      <c r="A133" s="17" t="s">
        <v>117</v>
      </c>
      <c r="F133" s="9">
        <f>+F131+F90</f>
        <v>49349359596</v>
      </c>
      <c r="G133" s="18"/>
      <c r="H133" s="9">
        <f>+H131+H90</f>
        <v>49618987364</v>
      </c>
      <c r="I133" s="6"/>
      <c r="J133" s="9">
        <f>+J131+J90</f>
        <v>32258471017</v>
      </c>
      <c r="K133" s="18"/>
      <c r="L133" s="9">
        <f>+L131+L90</f>
        <v>33899258665</v>
      </c>
    </row>
    <row r="134" spans="1:14" ht="20.100000000000001" customHeight="1" thickTop="1">
      <c r="G134" s="10"/>
      <c r="H134" s="10"/>
      <c r="I134" s="10"/>
      <c r="K134" s="10"/>
      <c r="L134" s="10"/>
      <c r="M134" s="24"/>
      <c r="N134" s="24"/>
    </row>
    <row r="135" spans="1:14" s="51" customFormat="1" ht="20.100000000000001" customHeight="1">
      <c r="A135" s="52"/>
      <c r="B135" s="52"/>
      <c r="C135" s="52"/>
      <c r="D135" s="53"/>
      <c r="F135" s="54"/>
      <c r="G135" s="55"/>
      <c r="H135" s="56"/>
      <c r="I135" s="55"/>
      <c r="J135" s="55"/>
      <c r="K135" s="55"/>
      <c r="L135" s="54"/>
      <c r="M135" s="57"/>
    </row>
    <row r="136" spans="1:14" ht="20.100000000000001" customHeight="1">
      <c r="G136" s="10"/>
      <c r="H136" s="10"/>
      <c r="I136" s="10"/>
      <c r="K136" s="10"/>
      <c r="L136" s="10"/>
    </row>
    <row r="137" spans="1:14" ht="20.100000000000001" customHeight="1">
      <c r="G137" s="10"/>
      <c r="H137" s="10"/>
      <c r="I137" s="10"/>
      <c r="K137" s="10"/>
      <c r="L137" s="10"/>
    </row>
    <row r="138" spans="1:14" ht="20.100000000000001" customHeight="1">
      <c r="G138" s="10"/>
      <c r="H138" s="10"/>
      <c r="I138" s="10"/>
      <c r="K138" s="10"/>
      <c r="L138" s="10"/>
    </row>
    <row r="139" spans="1:14" ht="20.100000000000001" customHeight="1">
      <c r="G139" s="10"/>
      <c r="H139" s="10"/>
      <c r="I139" s="10"/>
      <c r="K139" s="10"/>
      <c r="L139" s="10"/>
    </row>
    <row r="140" spans="1:14" ht="20.100000000000001" customHeight="1">
      <c r="G140" s="10"/>
      <c r="H140" s="10"/>
      <c r="I140" s="10"/>
      <c r="K140" s="10"/>
      <c r="L140" s="10"/>
    </row>
    <row r="141" spans="1:14" ht="20.100000000000001" customHeight="1">
      <c r="G141" s="10"/>
      <c r="H141" s="10"/>
      <c r="I141" s="10"/>
      <c r="K141" s="10"/>
      <c r="L141" s="10"/>
    </row>
    <row r="142" spans="1:14" ht="20.100000000000001" customHeight="1">
      <c r="A142" s="259"/>
      <c r="B142" s="259"/>
      <c r="C142" s="259"/>
      <c r="D142" s="259"/>
      <c r="E142" s="259"/>
      <c r="F142" s="259"/>
      <c r="G142" s="259"/>
      <c r="H142" s="259"/>
      <c r="I142" s="259"/>
      <c r="J142" s="259"/>
      <c r="K142" s="259"/>
      <c r="L142" s="259"/>
    </row>
    <row r="143" spans="1:14" ht="20.100000000000001" customHeight="1">
      <c r="G143" s="10"/>
      <c r="H143" s="10"/>
      <c r="I143" s="10"/>
      <c r="K143" s="10"/>
      <c r="L143" s="10"/>
    </row>
    <row r="144" spans="1:14" ht="20.100000000000001" customHeight="1">
      <c r="G144" s="10"/>
      <c r="H144" s="10"/>
      <c r="I144" s="10"/>
      <c r="K144" s="10"/>
      <c r="L144" s="10"/>
    </row>
    <row r="145" spans="1:12" ht="20.100000000000001" customHeight="1">
      <c r="G145" s="10"/>
      <c r="H145" s="10"/>
      <c r="I145" s="10"/>
      <c r="K145" s="10"/>
      <c r="L145" s="10"/>
    </row>
    <row r="146" spans="1:12" ht="7.5" customHeight="1">
      <c r="G146" s="10"/>
      <c r="H146" s="10"/>
      <c r="I146" s="10"/>
      <c r="K146" s="10"/>
      <c r="L146" s="10"/>
    </row>
    <row r="147" spans="1:12" ht="20.100000000000001" customHeight="1">
      <c r="G147" s="10"/>
      <c r="H147" s="10"/>
      <c r="I147" s="10"/>
      <c r="K147" s="10"/>
      <c r="L147" s="10"/>
    </row>
    <row r="148" spans="1:12" ht="20.100000000000001" customHeight="1">
      <c r="A148" s="11" t="s">
        <v>104</v>
      </c>
      <c r="B148" s="43"/>
      <c r="C148" s="43"/>
      <c r="D148" s="47"/>
      <c r="E148" s="11"/>
      <c r="F148" s="12"/>
      <c r="G148" s="12"/>
      <c r="H148" s="44"/>
      <c r="I148" s="12"/>
      <c r="J148" s="13"/>
      <c r="K148" s="12"/>
      <c r="L148" s="12"/>
    </row>
  </sheetData>
  <mergeCells count="12">
    <mergeCell ref="F5:H5"/>
    <mergeCell ref="J5:L5"/>
    <mergeCell ref="A11:C11"/>
    <mergeCell ref="F104:H104"/>
    <mergeCell ref="J104:L104"/>
    <mergeCell ref="A43:L43"/>
    <mergeCell ref="A142:L142"/>
    <mergeCell ref="A110:C110"/>
    <mergeCell ref="F54:H54"/>
    <mergeCell ref="J54:L54"/>
    <mergeCell ref="A60:C60"/>
    <mergeCell ref="A78:C78"/>
  </mergeCells>
  <pageMargins left="0.8" right="0.5" top="0.5" bottom="0.6" header="0.49" footer="0.4"/>
  <pageSetup paperSize="9" scale="90" firstPageNumber="2" fitToHeight="0" orientation="portrait" blackAndWhite="1" useFirstPageNumber="1" horizontalDpi="1200" verticalDpi="1200" r:id="rId1"/>
  <headerFooter>
    <oddFooter>&amp;R&amp;"Angsana New,Regular"&amp;12   &amp;P</oddFooter>
  </headerFooter>
  <rowBreaks count="2" manualBreakCount="2">
    <brk id="49" max="11" man="1"/>
    <brk id="9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Z99"/>
  <sheetViews>
    <sheetView topLeftCell="A38" zoomScale="120" zoomScaleNormal="120" zoomScaleSheetLayoutView="100" workbookViewId="0">
      <selection activeCell="C53" sqref="C53"/>
    </sheetView>
  </sheetViews>
  <sheetFormatPr defaultColWidth="9.140625" defaultRowHeight="18"/>
  <cols>
    <col min="1" max="2" width="1.7109375" style="72" customWidth="1"/>
    <col min="3" max="3" width="33.5703125" style="72" customWidth="1"/>
    <col min="4" max="4" width="7.140625" style="76" customWidth="1"/>
    <col min="5" max="5" width="0.85546875" style="72" customWidth="1"/>
    <col min="6" max="6" width="11.7109375" style="77" customWidth="1"/>
    <col min="7" max="7" width="0.85546875" style="78" customWidth="1"/>
    <col min="8" max="8" width="11.7109375" style="77" customWidth="1"/>
    <col min="9" max="9" width="0.85546875" style="78" customWidth="1"/>
    <col min="10" max="10" width="11.7109375" style="77" customWidth="1"/>
    <col min="11" max="11" width="0.85546875" style="78" customWidth="1"/>
    <col min="12" max="12" width="11.7109375" style="77" customWidth="1"/>
    <col min="13" max="14" width="9.140625" style="72"/>
    <col min="15" max="15" width="10.5703125" style="72" bestFit="1" customWidth="1"/>
    <col min="16" max="16" width="11.140625" style="72" bestFit="1" customWidth="1"/>
    <col min="17" max="23" width="9.140625" style="72"/>
    <col min="24" max="24" width="12.42578125" style="72" bestFit="1" customWidth="1"/>
    <col min="25" max="26" width="13.140625" style="72" bestFit="1" customWidth="1"/>
    <col min="27" max="16384" width="9.140625" style="72"/>
  </cols>
  <sheetData>
    <row r="1" spans="1:12">
      <c r="A1" s="69" t="s">
        <v>139</v>
      </c>
      <c r="B1" s="70"/>
      <c r="C1" s="70"/>
      <c r="D1" s="70"/>
      <c r="E1" s="70"/>
      <c r="F1" s="71"/>
      <c r="G1" s="71"/>
      <c r="H1" s="71"/>
      <c r="I1" s="71"/>
      <c r="J1" s="71"/>
      <c r="K1" s="71"/>
      <c r="L1" s="71"/>
    </row>
    <row r="2" spans="1:12">
      <c r="A2" s="69" t="s">
        <v>169</v>
      </c>
      <c r="B2" s="70"/>
      <c r="C2" s="70"/>
      <c r="D2" s="70"/>
      <c r="E2" s="70"/>
      <c r="F2" s="71"/>
      <c r="G2" s="71"/>
      <c r="H2" s="71"/>
      <c r="I2" s="71"/>
      <c r="J2" s="71"/>
      <c r="K2" s="71"/>
      <c r="L2" s="71"/>
    </row>
    <row r="3" spans="1:12">
      <c r="A3" s="59" t="s">
        <v>166</v>
      </c>
      <c r="B3" s="74"/>
      <c r="C3" s="74"/>
      <c r="D3" s="74"/>
      <c r="E3" s="74"/>
      <c r="F3" s="75"/>
      <c r="G3" s="75"/>
      <c r="H3" s="75"/>
      <c r="I3" s="75"/>
      <c r="J3" s="75"/>
      <c r="K3" s="75"/>
      <c r="L3" s="75"/>
    </row>
    <row r="4" spans="1:12" ht="18.600000000000001" customHeight="1">
      <c r="C4" s="72" t="s">
        <v>24</v>
      </c>
    </row>
    <row r="5" spans="1:12" s="79" customFormat="1">
      <c r="D5" s="80"/>
      <c r="F5" s="262" t="s">
        <v>57</v>
      </c>
      <c r="G5" s="262"/>
      <c r="H5" s="262"/>
      <c r="I5" s="81"/>
      <c r="J5" s="262" t="s">
        <v>122</v>
      </c>
      <c r="K5" s="262"/>
      <c r="L5" s="262"/>
    </row>
    <row r="6" spans="1:12" s="79" customFormat="1">
      <c r="D6" s="80"/>
      <c r="F6" s="82" t="s">
        <v>168</v>
      </c>
      <c r="G6" s="81"/>
      <c r="H6" s="82" t="s">
        <v>168</v>
      </c>
      <c r="I6" s="81"/>
      <c r="J6" s="82" t="s">
        <v>168</v>
      </c>
      <c r="K6" s="81"/>
      <c r="L6" s="82" t="s">
        <v>168</v>
      </c>
    </row>
    <row r="7" spans="1:12" s="79" customFormat="1">
      <c r="D7" s="80"/>
      <c r="F7" s="83" t="s">
        <v>118</v>
      </c>
      <c r="G7" s="82"/>
      <c r="H7" s="83" t="s">
        <v>105</v>
      </c>
      <c r="I7" s="82"/>
      <c r="J7" s="83" t="s">
        <v>118</v>
      </c>
      <c r="K7" s="82"/>
      <c r="L7" s="83" t="s">
        <v>105</v>
      </c>
    </row>
    <row r="8" spans="1:12">
      <c r="D8" s="84" t="s">
        <v>1</v>
      </c>
      <c r="F8" s="85" t="s">
        <v>103</v>
      </c>
      <c r="G8" s="82"/>
      <c r="H8" s="85" t="s">
        <v>103</v>
      </c>
      <c r="I8" s="82"/>
      <c r="J8" s="85" t="s">
        <v>103</v>
      </c>
      <c r="K8" s="82"/>
      <c r="L8" s="85" t="s">
        <v>103</v>
      </c>
    </row>
    <row r="9" spans="1:12" ht="6" customHeight="1">
      <c r="D9" s="80"/>
      <c r="F9" s="86"/>
      <c r="H9" s="86"/>
      <c r="J9" s="86"/>
      <c r="L9" s="86"/>
    </row>
    <row r="10" spans="1:12" s="88" customFormat="1">
      <c r="A10" s="87" t="s">
        <v>91</v>
      </c>
      <c r="D10" s="89"/>
      <c r="F10" s="90"/>
      <c r="G10" s="91"/>
      <c r="H10" s="90"/>
      <c r="I10" s="92"/>
      <c r="J10" s="90"/>
      <c r="K10" s="92"/>
      <c r="L10" s="90"/>
    </row>
    <row r="11" spans="1:12" s="88" customFormat="1">
      <c r="B11" s="88" t="s">
        <v>25</v>
      </c>
      <c r="D11" s="89"/>
      <c r="F11" s="92">
        <v>372794556</v>
      </c>
      <c r="G11" s="93">
        <v>0</v>
      </c>
      <c r="H11" s="61">
        <v>317197213</v>
      </c>
      <c r="I11" s="93">
        <v>0</v>
      </c>
      <c r="J11" s="92">
        <v>0</v>
      </c>
      <c r="K11" s="93">
        <v>0</v>
      </c>
      <c r="L11" s="61">
        <v>151765987</v>
      </c>
    </row>
    <row r="12" spans="1:12" s="88" customFormat="1">
      <c r="B12" s="88" t="s">
        <v>170</v>
      </c>
      <c r="F12" s="94">
        <v>367594297</v>
      </c>
      <c r="H12" s="61">
        <v>330161788</v>
      </c>
      <c r="J12" s="92">
        <v>8866366</v>
      </c>
      <c r="L12" s="61">
        <v>8633284</v>
      </c>
    </row>
    <row r="13" spans="1:12" s="88" customFormat="1">
      <c r="B13" s="88" t="s">
        <v>171</v>
      </c>
      <c r="D13" s="89"/>
      <c r="F13" s="95">
        <v>271842181</v>
      </c>
      <c r="G13" s="93"/>
      <c r="H13" s="95">
        <v>415578649</v>
      </c>
      <c r="I13" s="93"/>
      <c r="J13" s="95">
        <v>17323261</v>
      </c>
      <c r="K13" s="93"/>
      <c r="L13" s="95">
        <v>18958252</v>
      </c>
    </row>
    <row r="14" spans="1:12" s="88" customFormat="1" ht="6" customHeight="1">
      <c r="D14" s="89"/>
      <c r="F14" s="96"/>
      <c r="G14" s="97"/>
      <c r="H14" s="96"/>
      <c r="I14" s="97"/>
      <c r="J14" s="96"/>
      <c r="K14" s="97"/>
      <c r="L14" s="96"/>
    </row>
    <row r="15" spans="1:12" s="88" customFormat="1">
      <c r="A15" s="87" t="s">
        <v>92</v>
      </c>
      <c r="D15" s="89"/>
      <c r="F15" s="95">
        <f>+SUM(F11:F13)</f>
        <v>1012231034</v>
      </c>
      <c r="G15" s="97"/>
      <c r="H15" s="95">
        <f>+SUM(H11:H13)</f>
        <v>1062937650</v>
      </c>
      <c r="I15" s="97"/>
      <c r="J15" s="95">
        <f>+SUM(J11:J13)</f>
        <v>26189627</v>
      </c>
      <c r="K15" s="97"/>
      <c r="L15" s="95">
        <f>+SUM(L11:L13)</f>
        <v>179357523</v>
      </c>
    </row>
    <row r="16" spans="1:12" s="88" customFormat="1" ht="18" customHeight="1">
      <c r="D16" s="89"/>
      <c r="F16" s="98"/>
      <c r="G16" s="99"/>
      <c r="H16" s="98"/>
      <c r="I16" s="97"/>
      <c r="J16" s="98"/>
      <c r="K16" s="97"/>
      <c r="L16" s="98"/>
    </row>
    <row r="17" spans="1:12" s="88" customFormat="1" ht="18" customHeight="1">
      <c r="A17" s="87" t="s">
        <v>26</v>
      </c>
      <c r="D17" s="89"/>
      <c r="F17" s="90"/>
      <c r="G17" s="100"/>
      <c r="H17" s="90"/>
      <c r="I17" s="93"/>
      <c r="J17" s="90"/>
      <c r="K17" s="97"/>
      <c r="L17" s="92"/>
    </row>
    <row r="18" spans="1:12" s="88" customFormat="1">
      <c r="B18" s="88" t="s">
        <v>27</v>
      </c>
      <c r="D18" s="89"/>
      <c r="F18" s="92">
        <v>142046088</v>
      </c>
      <c r="G18" s="93">
        <v>0</v>
      </c>
      <c r="H18" s="61">
        <v>145863634</v>
      </c>
      <c r="I18" s="93">
        <v>0</v>
      </c>
      <c r="J18" s="92">
        <v>-1319936</v>
      </c>
      <c r="K18" s="93">
        <v>0</v>
      </c>
      <c r="L18" s="61">
        <v>67487052</v>
      </c>
    </row>
    <row r="19" spans="1:12" s="88" customFormat="1">
      <c r="B19" s="88" t="s">
        <v>172</v>
      </c>
      <c r="D19" s="89"/>
      <c r="F19" s="92">
        <v>193285579</v>
      </c>
      <c r="G19" s="93"/>
      <c r="H19" s="61">
        <v>146433237</v>
      </c>
      <c r="I19" s="93"/>
      <c r="J19" s="92">
        <v>7565780</v>
      </c>
      <c r="K19" s="93"/>
      <c r="L19" s="61">
        <v>7210720</v>
      </c>
    </row>
    <row r="20" spans="1:12" s="88" customFormat="1">
      <c r="B20" s="88" t="s">
        <v>173</v>
      </c>
      <c r="D20" s="101"/>
      <c r="F20" s="95">
        <v>127359216</v>
      </c>
      <c r="G20" s="97"/>
      <c r="H20" s="95">
        <v>170298232</v>
      </c>
      <c r="I20" s="97"/>
      <c r="J20" s="95">
        <v>9133301</v>
      </c>
      <c r="K20" s="97"/>
      <c r="L20" s="95">
        <v>11648880</v>
      </c>
    </row>
    <row r="21" spans="1:12" s="88" customFormat="1" ht="6" customHeight="1">
      <c r="D21" s="89"/>
      <c r="F21" s="96"/>
      <c r="G21" s="97"/>
      <c r="H21" s="96"/>
      <c r="I21" s="97"/>
      <c r="J21" s="96"/>
      <c r="K21" s="97"/>
      <c r="L21" s="96"/>
    </row>
    <row r="22" spans="1:12" s="88" customFormat="1">
      <c r="A22" s="87" t="s">
        <v>28</v>
      </c>
      <c r="D22" s="101"/>
      <c r="F22" s="95">
        <f>+SUM(F18:F20)</f>
        <v>462690883</v>
      </c>
      <c r="G22" s="93">
        <v>0</v>
      </c>
      <c r="H22" s="95">
        <f>+SUM(H18:H20)</f>
        <v>462595103</v>
      </c>
      <c r="I22" s="93">
        <v>0</v>
      </c>
      <c r="J22" s="95">
        <f>+SUM(J18:J20)</f>
        <v>15379145</v>
      </c>
      <c r="K22" s="93">
        <v>0</v>
      </c>
      <c r="L22" s="95">
        <f>+SUM(L18:L20)</f>
        <v>86346652</v>
      </c>
    </row>
    <row r="23" spans="1:12">
      <c r="F23" s="92"/>
      <c r="G23" s="93">
        <v>0</v>
      </c>
      <c r="H23" s="92"/>
      <c r="I23" s="93"/>
      <c r="J23" s="92"/>
      <c r="K23" s="93"/>
      <c r="L23" s="92"/>
    </row>
    <row r="24" spans="1:12" s="102" customFormat="1">
      <c r="A24" s="102" t="s">
        <v>29</v>
      </c>
      <c r="D24" s="103"/>
      <c r="F24" s="96">
        <f>+F15-F22</f>
        <v>549540151</v>
      </c>
      <c r="G24" s="97">
        <v>0</v>
      </c>
      <c r="H24" s="96">
        <f>+H15-H22</f>
        <v>600342547</v>
      </c>
      <c r="I24" s="97">
        <v>0</v>
      </c>
      <c r="J24" s="96">
        <f>+J15-J22</f>
        <v>10810482</v>
      </c>
      <c r="K24" s="97">
        <v>0</v>
      </c>
      <c r="L24" s="96">
        <f>+L15-L22</f>
        <v>93010871</v>
      </c>
    </row>
    <row r="25" spans="1:12" s="102" customFormat="1">
      <c r="A25" s="72" t="s">
        <v>30</v>
      </c>
      <c r="D25" s="103"/>
      <c r="F25" s="98"/>
      <c r="G25" s="104"/>
      <c r="H25" s="98"/>
      <c r="I25" s="104"/>
      <c r="J25" s="98"/>
      <c r="K25" s="104"/>
      <c r="L25" s="105"/>
    </row>
    <row r="26" spans="1:12" s="102" customFormat="1">
      <c r="A26" s="72"/>
      <c r="B26" s="72" t="s">
        <v>174</v>
      </c>
      <c r="D26" s="106"/>
      <c r="F26" s="61" t="s">
        <v>100</v>
      </c>
      <c r="G26" s="93"/>
      <c r="H26" s="61">
        <v>202923</v>
      </c>
      <c r="I26" s="104"/>
      <c r="J26" s="61" t="s">
        <v>100</v>
      </c>
      <c r="K26" s="104"/>
      <c r="L26" s="61" t="s">
        <v>100</v>
      </c>
    </row>
    <row r="27" spans="1:12">
      <c r="B27" s="72" t="s">
        <v>31</v>
      </c>
      <c r="F27" s="92">
        <v>228398930</v>
      </c>
      <c r="G27" s="93"/>
      <c r="H27" s="61">
        <v>185023115</v>
      </c>
      <c r="I27" s="93"/>
      <c r="J27" s="92">
        <v>228746455</v>
      </c>
      <c r="K27" s="93"/>
      <c r="L27" s="61">
        <v>235184680</v>
      </c>
    </row>
    <row r="28" spans="1:12">
      <c r="B28" s="72" t="s">
        <v>32</v>
      </c>
      <c r="F28" s="92">
        <v>4905458</v>
      </c>
      <c r="G28" s="93"/>
      <c r="H28" s="61">
        <v>2711332</v>
      </c>
      <c r="I28" s="93"/>
      <c r="J28" s="92">
        <v>15690189</v>
      </c>
      <c r="K28" s="93"/>
      <c r="L28" s="61">
        <v>14358157</v>
      </c>
    </row>
    <row r="29" spans="1:12">
      <c r="B29" s="72" t="s">
        <v>33</v>
      </c>
      <c r="F29" s="92">
        <v>4987653</v>
      </c>
      <c r="G29" s="93"/>
      <c r="H29" s="61">
        <v>5002332</v>
      </c>
      <c r="I29" s="93"/>
      <c r="J29" s="92">
        <v>934748510</v>
      </c>
      <c r="K29" s="93"/>
      <c r="L29" s="61">
        <v>18017728</v>
      </c>
    </row>
    <row r="30" spans="1:12">
      <c r="B30" s="72" t="s">
        <v>34</v>
      </c>
      <c r="F30" s="92">
        <v>13331</v>
      </c>
      <c r="G30" s="93"/>
      <c r="H30" s="61" t="s">
        <v>100</v>
      </c>
      <c r="I30" s="93"/>
      <c r="J30" s="92">
        <v>12882356</v>
      </c>
      <c r="K30" s="93"/>
      <c r="L30" s="61">
        <v>9813395</v>
      </c>
    </row>
    <row r="31" spans="1:12">
      <c r="B31" s="72" t="s">
        <v>232</v>
      </c>
      <c r="D31" s="107"/>
      <c r="F31" s="92">
        <v>1088152</v>
      </c>
      <c r="G31" s="93"/>
      <c r="H31" s="61">
        <v>720930</v>
      </c>
      <c r="I31" s="93"/>
      <c r="J31" s="92">
        <v>728970</v>
      </c>
      <c r="K31" s="93"/>
      <c r="L31" s="61">
        <v>393830</v>
      </c>
    </row>
    <row r="32" spans="1:12">
      <c r="B32" s="72" t="s">
        <v>271</v>
      </c>
      <c r="D32" s="107"/>
      <c r="F32" s="92">
        <v>208740000</v>
      </c>
      <c r="G32" s="93"/>
      <c r="H32" s="60">
        <v>0</v>
      </c>
      <c r="I32" s="93"/>
      <c r="J32" s="60">
        <v>0</v>
      </c>
      <c r="K32" s="93"/>
      <c r="L32" s="60">
        <v>0</v>
      </c>
    </row>
    <row r="33" spans="1:12">
      <c r="B33" s="72" t="s">
        <v>9</v>
      </c>
      <c r="F33" s="92">
        <v>27912170</v>
      </c>
      <c r="G33" s="93">
        <v>0</v>
      </c>
      <c r="H33" s="61">
        <v>20823390</v>
      </c>
      <c r="I33" s="93">
        <v>0</v>
      </c>
      <c r="J33" s="92">
        <v>704816</v>
      </c>
      <c r="K33" s="93">
        <v>0</v>
      </c>
      <c r="L33" s="61">
        <v>562450</v>
      </c>
    </row>
    <row r="34" spans="1:12">
      <c r="A34" s="72" t="s">
        <v>35</v>
      </c>
      <c r="D34" s="106"/>
      <c r="F34" s="92">
        <v>-40859446</v>
      </c>
      <c r="G34" s="93"/>
      <c r="H34" s="61">
        <v>-40242665</v>
      </c>
      <c r="I34" s="93"/>
      <c r="J34" s="92">
        <v>-13327433</v>
      </c>
      <c r="K34" s="93"/>
      <c r="L34" s="61">
        <v>-25906941</v>
      </c>
    </row>
    <row r="35" spans="1:12">
      <c r="A35" s="72" t="s">
        <v>36</v>
      </c>
      <c r="F35" s="92">
        <v>-175806406</v>
      </c>
      <c r="G35" s="93">
        <v>0</v>
      </c>
      <c r="H35" s="61">
        <v>-139006105</v>
      </c>
      <c r="I35" s="93">
        <v>0</v>
      </c>
      <c r="J35" s="92">
        <v>-66202837</v>
      </c>
      <c r="K35" s="93">
        <v>0</v>
      </c>
      <c r="L35" s="61">
        <v>-57030190</v>
      </c>
    </row>
    <row r="36" spans="1:12" ht="19.5" customHeight="1">
      <c r="A36" s="72" t="s">
        <v>234</v>
      </c>
      <c r="D36" s="76">
        <v>19.100000000000001</v>
      </c>
      <c r="F36" s="92">
        <v>0</v>
      </c>
      <c r="G36" s="93"/>
      <c r="H36" s="61">
        <v>-7479973</v>
      </c>
      <c r="I36" s="93"/>
      <c r="J36" s="92">
        <v>0</v>
      </c>
      <c r="K36" s="93"/>
      <c r="L36" s="61">
        <v>-673669</v>
      </c>
    </row>
    <row r="37" spans="1:12" ht="19.5" customHeight="1">
      <c r="A37" s="72" t="s">
        <v>99</v>
      </c>
      <c r="F37" s="92"/>
      <c r="G37" s="93"/>
      <c r="H37" s="92"/>
      <c r="I37" s="93"/>
      <c r="J37" s="92"/>
      <c r="K37" s="93"/>
      <c r="L37" s="92"/>
    </row>
    <row r="38" spans="1:12" ht="19.5" customHeight="1">
      <c r="B38" s="72" t="s">
        <v>160</v>
      </c>
      <c r="F38" s="92">
        <v>0</v>
      </c>
      <c r="G38" s="93"/>
      <c r="H38" s="92">
        <v>0</v>
      </c>
      <c r="I38" s="93"/>
      <c r="J38" s="92">
        <v>0</v>
      </c>
      <c r="K38" s="93">
        <v>0</v>
      </c>
      <c r="L38" s="61">
        <v>-581194</v>
      </c>
    </row>
    <row r="39" spans="1:12" ht="19.5" customHeight="1">
      <c r="B39" s="72" t="s">
        <v>140</v>
      </c>
      <c r="F39" s="92">
        <v>0</v>
      </c>
      <c r="G39" s="93"/>
      <c r="H39" s="61">
        <v>-23000</v>
      </c>
      <c r="I39" s="93"/>
      <c r="J39" s="92">
        <v>0</v>
      </c>
      <c r="K39" s="93"/>
      <c r="L39" s="61" t="s">
        <v>100</v>
      </c>
    </row>
    <row r="40" spans="1:12" ht="19.5" hidden="1" customHeight="1">
      <c r="B40" s="72" t="s">
        <v>230</v>
      </c>
      <c r="F40" s="92">
        <v>0</v>
      </c>
      <c r="G40" s="93"/>
      <c r="H40" s="92">
        <v>0</v>
      </c>
      <c r="I40" s="93"/>
      <c r="J40" s="92">
        <v>0</v>
      </c>
      <c r="K40" s="93"/>
      <c r="L40" s="61" t="s">
        <v>100</v>
      </c>
    </row>
    <row r="41" spans="1:12">
      <c r="A41" s="72" t="s">
        <v>37</v>
      </c>
      <c r="F41" s="96">
        <v>-256032899</v>
      </c>
      <c r="G41" s="97"/>
      <c r="H41" s="61">
        <v>-354108890</v>
      </c>
      <c r="I41" s="97"/>
      <c r="J41" s="96">
        <v>-183524041</v>
      </c>
      <c r="K41" s="97"/>
      <c r="L41" s="61">
        <v>-257516405</v>
      </c>
    </row>
    <row r="42" spans="1:12">
      <c r="A42" s="72" t="s">
        <v>148</v>
      </c>
      <c r="F42" s="95">
        <v>564428562</v>
      </c>
      <c r="G42" s="97"/>
      <c r="H42" s="62">
        <v>230412899</v>
      </c>
      <c r="I42" s="97"/>
      <c r="J42" s="95">
        <v>0</v>
      </c>
      <c r="K42" s="97"/>
      <c r="L42" s="62" t="s">
        <v>100</v>
      </c>
    </row>
    <row r="43" spans="1:12" ht="6" customHeight="1">
      <c r="F43" s="96"/>
      <c r="G43" s="97"/>
      <c r="H43" s="96"/>
      <c r="I43" s="97"/>
      <c r="J43" s="96"/>
      <c r="K43" s="97"/>
      <c r="L43" s="96"/>
    </row>
    <row r="44" spans="1:12" s="102" customFormat="1">
      <c r="A44" s="102" t="s">
        <v>248</v>
      </c>
      <c r="D44" s="76"/>
      <c r="F44" s="96">
        <f>SUM(F24:F42)</f>
        <v>1117315656</v>
      </c>
      <c r="G44" s="97">
        <v>0</v>
      </c>
      <c r="H44" s="96">
        <f>SUM(H24:H42)</f>
        <v>504378835</v>
      </c>
      <c r="I44" s="97">
        <v>0</v>
      </c>
      <c r="J44" s="96">
        <f>SUM(J24:J42)</f>
        <v>941257467</v>
      </c>
      <c r="K44" s="97">
        <v>0</v>
      </c>
      <c r="L44" s="96">
        <f>SUM(L24:L42)</f>
        <v>29632712</v>
      </c>
    </row>
    <row r="45" spans="1:12">
      <c r="A45" s="72" t="s">
        <v>239</v>
      </c>
      <c r="F45" s="95">
        <v>-68615773</v>
      </c>
      <c r="G45" s="97"/>
      <c r="H45" s="62">
        <v>-41757693</v>
      </c>
      <c r="I45" s="97"/>
      <c r="J45" s="95">
        <v>-987934</v>
      </c>
      <c r="K45" s="97"/>
      <c r="L45" s="62">
        <v>-1624393</v>
      </c>
    </row>
    <row r="46" spans="1:12" ht="6" customHeight="1">
      <c r="F46" s="96"/>
      <c r="G46" s="97"/>
      <c r="H46" s="96"/>
      <c r="I46" s="97"/>
      <c r="J46" s="96"/>
      <c r="K46" s="97"/>
      <c r="L46" s="96"/>
    </row>
    <row r="47" spans="1:12" s="102" customFormat="1" ht="18.75" thickBot="1">
      <c r="A47" s="87" t="s">
        <v>53</v>
      </c>
      <c r="D47" s="76"/>
      <c r="F47" s="108">
        <f>+F44+F45</f>
        <v>1048699883</v>
      </c>
      <c r="G47" s="97"/>
      <c r="H47" s="108">
        <f>+H44+H45</f>
        <v>462621142</v>
      </c>
      <c r="I47" s="97"/>
      <c r="J47" s="108">
        <f>+J44+J45</f>
        <v>940269533</v>
      </c>
      <c r="K47" s="97"/>
      <c r="L47" s="108">
        <f>+L44+L45</f>
        <v>28008319</v>
      </c>
    </row>
    <row r="48" spans="1:12" s="102" customFormat="1" ht="18.75" thickTop="1">
      <c r="A48" s="87"/>
      <c r="D48" s="76"/>
      <c r="F48" s="96"/>
      <c r="G48" s="97"/>
      <c r="H48" s="96"/>
      <c r="I48" s="97"/>
      <c r="J48" s="96"/>
      <c r="K48" s="97"/>
      <c r="L48" s="96"/>
    </row>
    <row r="49" spans="1:16" s="102" customFormat="1" ht="21" customHeight="1">
      <c r="A49" s="87"/>
      <c r="D49" s="76"/>
      <c r="F49" s="96"/>
      <c r="G49" s="97"/>
      <c r="H49" s="96"/>
      <c r="I49" s="97"/>
      <c r="J49" s="96"/>
      <c r="K49" s="97"/>
      <c r="L49" s="96"/>
    </row>
    <row r="50" spans="1:16" s="2" customFormat="1" ht="21.95" customHeight="1">
      <c r="A50" s="11" t="s">
        <v>104</v>
      </c>
      <c r="B50" s="43"/>
      <c r="C50" s="43"/>
      <c r="D50" s="47"/>
      <c r="E50" s="11"/>
      <c r="F50" s="12"/>
      <c r="G50" s="12"/>
      <c r="H50" s="12"/>
      <c r="I50" s="12"/>
      <c r="J50" s="13"/>
      <c r="K50" s="12"/>
      <c r="L50" s="13"/>
    </row>
    <row r="51" spans="1:16">
      <c r="A51" s="69" t="s">
        <v>139</v>
      </c>
      <c r="B51" s="70"/>
      <c r="C51" s="70"/>
      <c r="D51" s="70"/>
      <c r="E51" s="70"/>
      <c r="F51" s="71"/>
      <c r="G51" s="71"/>
      <c r="H51" s="71"/>
      <c r="I51" s="71"/>
      <c r="J51" s="71"/>
      <c r="K51" s="71"/>
      <c r="L51" s="71"/>
    </row>
    <row r="52" spans="1:16">
      <c r="A52" s="69" t="s">
        <v>183</v>
      </c>
      <c r="B52" s="70"/>
      <c r="C52" s="70"/>
      <c r="D52" s="70"/>
      <c r="E52" s="70"/>
      <c r="F52" s="71"/>
      <c r="G52" s="71"/>
      <c r="H52" s="71"/>
      <c r="I52" s="71"/>
      <c r="J52" s="71"/>
      <c r="K52" s="71"/>
      <c r="L52" s="71"/>
    </row>
    <row r="53" spans="1:16">
      <c r="A53" s="73" t="str">
        <f>A3</f>
        <v>สำหรับงวดสามเดือนสิ้นสุดวันที่ 30 กันยายน พ.ศ. 2560</v>
      </c>
      <c r="B53" s="74"/>
      <c r="C53" s="74"/>
      <c r="D53" s="74"/>
      <c r="E53" s="74"/>
      <c r="F53" s="75"/>
      <c r="G53" s="75"/>
      <c r="H53" s="75"/>
      <c r="I53" s="75"/>
      <c r="J53" s="75"/>
      <c r="K53" s="75"/>
      <c r="L53" s="75"/>
    </row>
    <row r="54" spans="1:16">
      <c r="C54" s="72" t="s">
        <v>24</v>
      </c>
    </row>
    <row r="55" spans="1:16" s="79" customFormat="1">
      <c r="D55" s="80"/>
      <c r="F55" s="262" t="s">
        <v>57</v>
      </c>
      <c r="G55" s="262"/>
      <c r="H55" s="262"/>
      <c r="I55" s="81"/>
      <c r="J55" s="262" t="s">
        <v>122</v>
      </c>
      <c r="K55" s="262"/>
      <c r="L55" s="262"/>
    </row>
    <row r="56" spans="1:16" s="79" customFormat="1">
      <c r="D56" s="80"/>
      <c r="F56" s="82" t="s">
        <v>168</v>
      </c>
      <c r="G56" s="81"/>
      <c r="H56" s="82" t="s">
        <v>168</v>
      </c>
      <c r="I56" s="81"/>
      <c r="J56" s="82" t="s">
        <v>168</v>
      </c>
      <c r="K56" s="81"/>
      <c r="L56" s="82" t="s">
        <v>168</v>
      </c>
    </row>
    <row r="57" spans="1:16" s="79" customFormat="1">
      <c r="D57" s="80"/>
      <c r="F57" s="83" t="s">
        <v>118</v>
      </c>
      <c r="G57" s="82"/>
      <c r="H57" s="83" t="s">
        <v>105</v>
      </c>
      <c r="I57" s="82"/>
      <c r="J57" s="83" t="s">
        <v>118</v>
      </c>
      <c r="K57" s="82"/>
      <c r="L57" s="83" t="s">
        <v>105</v>
      </c>
    </row>
    <row r="58" spans="1:16">
      <c r="D58" s="110"/>
      <c r="F58" s="85" t="s">
        <v>103</v>
      </c>
      <c r="G58" s="82"/>
      <c r="H58" s="85" t="s">
        <v>103</v>
      </c>
      <c r="I58" s="82"/>
      <c r="J58" s="85" t="s">
        <v>103</v>
      </c>
      <c r="K58" s="82"/>
      <c r="L58" s="85" t="s">
        <v>103</v>
      </c>
    </row>
    <row r="59" spans="1:16" s="102" customFormat="1">
      <c r="A59" s="102" t="s">
        <v>258</v>
      </c>
      <c r="D59" s="80"/>
      <c r="F59" s="105"/>
      <c r="G59" s="78"/>
      <c r="H59" s="105"/>
      <c r="I59" s="78"/>
      <c r="J59" s="96"/>
      <c r="K59" s="78"/>
      <c r="L59" s="96"/>
    </row>
    <row r="60" spans="1:16">
      <c r="B60" s="72" t="s">
        <v>176</v>
      </c>
      <c r="C60" s="111"/>
      <c r="D60" s="80"/>
      <c r="F60" s="96"/>
      <c r="G60" s="93"/>
      <c r="H60" s="96"/>
      <c r="I60" s="93"/>
      <c r="J60" s="96"/>
      <c r="K60" s="93"/>
      <c r="L60" s="96"/>
    </row>
    <row r="61" spans="1:16">
      <c r="C61" s="111" t="s">
        <v>177</v>
      </c>
      <c r="D61" s="80"/>
      <c r="F61" s="96"/>
      <c r="G61" s="93"/>
      <c r="H61" s="96"/>
      <c r="I61" s="93"/>
      <c r="J61" s="96"/>
      <c r="K61" s="93"/>
      <c r="L61" s="96"/>
    </row>
    <row r="62" spans="1:16">
      <c r="C62" s="111" t="s">
        <v>178</v>
      </c>
      <c r="D62" s="80"/>
      <c r="F62" s="96">
        <v>9967088</v>
      </c>
      <c r="G62" s="93"/>
      <c r="H62" s="65">
        <v>-116511</v>
      </c>
      <c r="I62" s="93"/>
      <c r="J62" s="96">
        <v>0</v>
      </c>
      <c r="K62" s="93"/>
      <c r="L62" s="96">
        <v>0</v>
      </c>
    </row>
    <row r="63" spans="1:16">
      <c r="C63" s="111" t="s">
        <v>233</v>
      </c>
      <c r="D63" s="80"/>
      <c r="F63" s="96">
        <v>-3785787</v>
      </c>
      <c r="G63" s="93"/>
      <c r="H63" s="96" t="s">
        <v>100</v>
      </c>
      <c r="I63" s="93"/>
      <c r="J63" s="96">
        <v>0</v>
      </c>
      <c r="K63" s="93"/>
      <c r="L63" s="96" t="s">
        <v>100</v>
      </c>
    </row>
    <row r="64" spans="1:16">
      <c r="C64" s="111" t="s">
        <v>179</v>
      </c>
      <c r="D64" s="80"/>
      <c r="F64" s="96">
        <v>50092583</v>
      </c>
      <c r="G64" s="97"/>
      <c r="H64" s="252">
        <v>-66288</v>
      </c>
      <c r="I64" s="97"/>
      <c r="J64" s="96">
        <v>50092583</v>
      </c>
      <c r="K64" s="97"/>
      <c r="L64" s="252">
        <v>-66288</v>
      </c>
      <c r="M64" s="79"/>
      <c r="O64" s="113"/>
      <c r="P64" s="113"/>
    </row>
    <row r="65" spans="1:26">
      <c r="C65" s="111" t="s">
        <v>259</v>
      </c>
      <c r="D65" s="80"/>
      <c r="F65" s="96"/>
      <c r="G65" s="93"/>
      <c r="H65" s="96"/>
      <c r="I65" s="93"/>
      <c r="J65" s="96"/>
      <c r="K65" s="93"/>
      <c r="L65" s="96"/>
    </row>
    <row r="66" spans="1:26">
      <c r="C66" s="72" t="s">
        <v>260</v>
      </c>
      <c r="D66" s="80"/>
      <c r="F66" s="95">
        <v>-10018517</v>
      </c>
      <c r="G66" s="93"/>
      <c r="H66" s="66">
        <v>5149</v>
      </c>
      <c r="I66" s="97"/>
      <c r="J66" s="95">
        <v>-10018517</v>
      </c>
      <c r="K66" s="93"/>
      <c r="L66" s="66">
        <v>5149</v>
      </c>
    </row>
    <row r="67" spans="1:26" s="102" customFormat="1" ht="6" customHeight="1">
      <c r="A67" s="87"/>
      <c r="D67" s="80"/>
      <c r="F67" s="96"/>
      <c r="G67" s="93"/>
      <c r="H67" s="96"/>
      <c r="I67" s="93"/>
      <c r="J67" s="96"/>
      <c r="K67" s="93"/>
      <c r="L67" s="96"/>
    </row>
    <row r="68" spans="1:26">
      <c r="C68" s="72" t="s">
        <v>261</v>
      </c>
      <c r="D68" s="80"/>
      <c r="F68" s="96"/>
      <c r="G68" s="93"/>
      <c r="H68" s="96"/>
      <c r="I68" s="97"/>
      <c r="J68" s="96"/>
      <c r="K68" s="93"/>
      <c r="L68" s="96"/>
    </row>
    <row r="69" spans="1:26">
      <c r="C69" s="72" t="s">
        <v>262</v>
      </c>
      <c r="D69" s="80"/>
      <c r="F69" s="95">
        <f>SUM(F62:F66)</f>
        <v>46255367</v>
      </c>
      <c r="G69" s="93"/>
      <c r="H69" s="95">
        <f>SUM(H62:H66)</f>
        <v>-177650</v>
      </c>
      <c r="I69" s="97"/>
      <c r="J69" s="95">
        <f>SUM(J62:J66)</f>
        <v>40074066</v>
      </c>
      <c r="K69" s="93"/>
      <c r="L69" s="95">
        <f>SUM(L62:L66)</f>
        <v>-61139</v>
      </c>
    </row>
    <row r="70" spans="1:26" ht="6" customHeight="1">
      <c r="C70" s="112"/>
      <c r="D70" s="80"/>
      <c r="F70" s="96"/>
      <c r="G70" s="93">
        <v>0</v>
      </c>
      <c r="H70" s="96"/>
      <c r="I70" s="97"/>
      <c r="J70" s="96"/>
      <c r="K70" s="93">
        <v>0</v>
      </c>
      <c r="L70" s="96"/>
    </row>
    <row r="71" spans="1:26" s="102" customFormat="1">
      <c r="A71" s="87" t="s">
        <v>240</v>
      </c>
      <c r="D71" s="80"/>
      <c r="F71" s="95">
        <f>F69</f>
        <v>46255367</v>
      </c>
      <c r="G71" s="93"/>
      <c r="H71" s="95">
        <f>H69</f>
        <v>-177650</v>
      </c>
      <c r="I71" s="93">
        <v>0</v>
      </c>
      <c r="J71" s="95">
        <f>J69</f>
        <v>40074066</v>
      </c>
      <c r="K71" s="93">
        <v>0</v>
      </c>
      <c r="L71" s="95">
        <f>L69</f>
        <v>-61139</v>
      </c>
    </row>
    <row r="72" spans="1:26" s="102" customFormat="1" ht="6" customHeight="1">
      <c r="A72" s="87"/>
      <c r="D72" s="80"/>
      <c r="F72" s="96"/>
      <c r="G72" s="93">
        <v>0</v>
      </c>
      <c r="H72" s="96"/>
      <c r="I72" s="93">
        <v>0</v>
      </c>
      <c r="J72" s="96"/>
      <c r="K72" s="93">
        <v>0</v>
      </c>
      <c r="L72" s="96"/>
    </row>
    <row r="73" spans="1:26" s="102" customFormat="1" ht="18.75" thickBot="1">
      <c r="A73" s="87" t="s">
        <v>54</v>
      </c>
      <c r="D73" s="80"/>
      <c r="F73" s="108">
        <f>+F71+F47</f>
        <v>1094955250</v>
      </c>
      <c r="G73" s="93">
        <v>0</v>
      </c>
      <c r="H73" s="108">
        <f>+H71+H47</f>
        <v>462443492</v>
      </c>
      <c r="I73" s="93">
        <v>0</v>
      </c>
      <c r="J73" s="108">
        <f>+J71+J47</f>
        <v>980343599</v>
      </c>
      <c r="K73" s="93">
        <v>0</v>
      </c>
      <c r="L73" s="108">
        <f>+L71+L47</f>
        <v>27947180</v>
      </c>
    </row>
    <row r="74" spans="1:26" ht="21.75" customHeight="1" thickTop="1">
      <c r="D74" s="80"/>
      <c r="F74" s="86"/>
      <c r="G74" s="93">
        <v>0</v>
      </c>
      <c r="H74" s="86"/>
      <c r="I74" s="93">
        <v>0</v>
      </c>
      <c r="J74" s="86"/>
      <c r="K74" s="93">
        <v>0</v>
      </c>
      <c r="L74" s="86"/>
    </row>
    <row r="75" spans="1:26">
      <c r="A75" s="102" t="s">
        <v>82</v>
      </c>
      <c r="G75" s="77"/>
      <c r="X75" s="113"/>
      <c r="Y75" s="113"/>
      <c r="Z75" s="113"/>
    </row>
    <row r="76" spans="1:26">
      <c r="B76" s="72" t="s">
        <v>180</v>
      </c>
      <c r="F76" s="92">
        <f>+F47-F77</f>
        <v>864431300</v>
      </c>
      <c r="G76" s="93"/>
      <c r="H76" s="92">
        <f>H47-H77</f>
        <v>430350497</v>
      </c>
      <c r="I76" s="93"/>
      <c r="J76" s="92">
        <f>+J47-J77</f>
        <v>940269533</v>
      </c>
      <c r="K76" s="93"/>
      <c r="L76" s="92">
        <f>L47-L77</f>
        <v>28008319</v>
      </c>
      <c r="X76" s="113"/>
      <c r="Y76" s="113"/>
      <c r="Z76" s="113"/>
    </row>
    <row r="77" spans="1:26">
      <c r="B77" s="72" t="s">
        <v>38</v>
      </c>
      <c r="F77" s="95">
        <v>184268583</v>
      </c>
      <c r="G77" s="97"/>
      <c r="H77" s="67">
        <v>32270645</v>
      </c>
      <c r="I77" s="97"/>
      <c r="J77" s="95">
        <v>0</v>
      </c>
      <c r="K77" s="97"/>
      <c r="L77" s="95">
        <v>0</v>
      </c>
      <c r="X77" s="113"/>
      <c r="Y77" s="113"/>
    </row>
    <row r="78" spans="1:26" s="102" customFormat="1" ht="6" customHeight="1">
      <c r="A78" s="87"/>
      <c r="D78" s="80"/>
      <c r="F78" s="96"/>
      <c r="G78" s="93"/>
      <c r="H78" s="96"/>
      <c r="I78" s="93"/>
      <c r="J78" s="96"/>
      <c r="K78" s="93"/>
      <c r="L78" s="96"/>
    </row>
    <row r="79" spans="1:26" s="102" customFormat="1" ht="18.75" thickBot="1">
      <c r="A79" s="87" t="s">
        <v>53</v>
      </c>
      <c r="D79" s="114"/>
      <c r="F79" s="108">
        <f>SUM(F76:F78)</f>
        <v>1048699883</v>
      </c>
      <c r="G79" s="93"/>
      <c r="H79" s="108">
        <f>SUM(H76:H78)</f>
        <v>462621142</v>
      </c>
      <c r="I79" s="93"/>
      <c r="J79" s="108">
        <f>SUM(J76:J78)</f>
        <v>940269533</v>
      </c>
      <c r="K79" s="93"/>
      <c r="L79" s="108">
        <f>SUM(L76:L78)</f>
        <v>28008319</v>
      </c>
    </row>
    <row r="80" spans="1:26" ht="18.75" thickTop="1">
      <c r="D80" s="80"/>
      <c r="G80" s="115"/>
      <c r="I80" s="93">
        <v>0</v>
      </c>
      <c r="J80" s="92"/>
      <c r="K80" s="93">
        <v>0</v>
      </c>
      <c r="L80" s="92"/>
    </row>
    <row r="81" spans="1:24">
      <c r="A81" s="102" t="s">
        <v>39</v>
      </c>
      <c r="D81" s="80"/>
      <c r="G81" s="115"/>
      <c r="I81" s="115"/>
      <c r="J81" s="92"/>
      <c r="K81" s="115"/>
      <c r="L81" s="92"/>
      <c r="X81" s="113"/>
    </row>
    <row r="82" spans="1:24">
      <c r="B82" s="72" t="s">
        <v>180</v>
      </c>
      <c r="F82" s="92">
        <f>F73-F83</f>
        <v>911822403</v>
      </c>
      <c r="G82" s="93"/>
      <c r="H82" s="92">
        <f>H73-H83</f>
        <v>430172847</v>
      </c>
      <c r="I82" s="93"/>
      <c r="J82" s="92">
        <f>J73-J83</f>
        <v>980343599</v>
      </c>
      <c r="K82" s="93"/>
      <c r="L82" s="92">
        <f>L73-L83</f>
        <v>27947180</v>
      </c>
    </row>
    <row r="83" spans="1:24">
      <c r="B83" s="72" t="s">
        <v>38</v>
      </c>
      <c r="F83" s="95">
        <v>183132847</v>
      </c>
      <c r="G83" s="97"/>
      <c r="H83" s="95">
        <f>H77</f>
        <v>32270645</v>
      </c>
      <c r="I83" s="97"/>
      <c r="J83" s="95">
        <v>0</v>
      </c>
      <c r="K83" s="97"/>
      <c r="L83" s="95">
        <v>0</v>
      </c>
    </row>
    <row r="84" spans="1:24" ht="6" customHeight="1">
      <c r="F84" s="96"/>
      <c r="G84" s="97"/>
      <c r="H84" s="96"/>
      <c r="I84" s="97"/>
      <c r="J84" s="96"/>
      <c r="K84" s="97"/>
      <c r="L84" s="96"/>
    </row>
    <row r="85" spans="1:24" s="102" customFormat="1" ht="18.75" thickBot="1">
      <c r="A85" s="102" t="s">
        <v>54</v>
      </c>
      <c r="D85" s="114"/>
      <c r="F85" s="108">
        <f>SUM(F82:F84)</f>
        <v>1094955250</v>
      </c>
      <c r="G85" s="93"/>
      <c r="H85" s="108">
        <f>SUM(H82:H84)</f>
        <v>462443492</v>
      </c>
      <c r="I85" s="93">
        <f>SUM(I82:I84)</f>
        <v>0</v>
      </c>
      <c r="J85" s="108">
        <f>SUM(J82:J84)</f>
        <v>980343599</v>
      </c>
      <c r="K85" s="93">
        <f>SUM(K82:K84)</f>
        <v>0</v>
      </c>
      <c r="L85" s="108">
        <f>SUM(L82:L84)</f>
        <v>27947180</v>
      </c>
    </row>
    <row r="86" spans="1:24" ht="18.75" thickTop="1">
      <c r="A86" s="109"/>
      <c r="B86" s="109"/>
      <c r="C86" s="109"/>
      <c r="D86" s="116"/>
      <c r="E86" s="109"/>
      <c r="F86" s="117"/>
      <c r="G86" s="93">
        <v>0</v>
      </c>
      <c r="H86" s="117"/>
      <c r="I86" s="93">
        <v>0</v>
      </c>
      <c r="J86" s="96"/>
      <c r="K86" s="117"/>
      <c r="L86" s="96"/>
    </row>
    <row r="87" spans="1:24">
      <c r="A87" s="118" t="s">
        <v>90</v>
      </c>
      <c r="B87" s="109"/>
      <c r="C87" s="109"/>
      <c r="D87" s="116"/>
      <c r="E87" s="109"/>
      <c r="F87" s="119"/>
      <c r="G87" s="119"/>
      <c r="H87" s="119"/>
    </row>
    <row r="88" spans="1:24" ht="18.75" thickBot="1">
      <c r="A88" s="109"/>
      <c r="B88" s="109" t="s">
        <v>238</v>
      </c>
      <c r="C88" s="109"/>
      <c r="D88" s="116"/>
      <c r="E88" s="109"/>
      <c r="F88" s="202">
        <f>ROUND(F76/9705186191,4)</f>
        <v>8.9099999999999999E-2</v>
      </c>
      <c r="G88" s="203"/>
      <c r="H88" s="202">
        <f>ROUND(H76/9705186191,4)+0.001</f>
        <v>4.53E-2</v>
      </c>
      <c r="I88" s="203"/>
      <c r="J88" s="202">
        <f>ROUND(J76/9705186191,4)</f>
        <v>9.69E-2</v>
      </c>
      <c r="K88" s="203"/>
      <c r="L88" s="202">
        <f>ROUND(L76/9705186191,4)</f>
        <v>2.8999999999999998E-3</v>
      </c>
    </row>
    <row r="89" spans="1:24" ht="18.75" customHeight="1" thickTop="1">
      <c r="A89" s="109"/>
      <c r="B89" s="109"/>
      <c r="C89" s="109"/>
      <c r="D89" s="116"/>
      <c r="E89" s="109"/>
      <c r="F89" s="96"/>
      <c r="G89" s="117"/>
      <c r="H89" s="96"/>
      <c r="I89" s="117"/>
      <c r="J89" s="96"/>
      <c r="K89" s="117"/>
      <c r="L89" s="96"/>
    </row>
    <row r="90" spans="1:24" ht="18.75" customHeight="1">
      <c r="A90" s="109"/>
      <c r="B90" s="109"/>
      <c r="C90" s="109"/>
      <c r="D90" s="116"/>
      <c r="E90" s="109"/>
      <c r="F90" s="96"/>
      <c r="G90" s="117"/>
      <c r="H90" s="96"/>
      <c r="I90" s="117"/>
      <c r="J90" s="96"/>
      <c r="K90" s="117"/>
      <c r="L90" s="96"/>
    </row>
    <row r="91" spans="1:24" ht="18.75" customHeight="1">
      <c r="A91" s="109"/>
      <c r="B91" s="109"/>
      <c r="C91" s="109"/>
      <c r="D91" s="116"/>
      <c r="E91" s="109"/>
      <c r="F91" s="96"/>
      <c r="G91" s="117"/>
      <c r="H91" s="96"/>
      <c r="I91" s="117"/>
      <c r="J91" s="96"/>
      <c r="K91" s="117"/>
      <c r="L91" s="96"/>
    </row>
    <row r="92" spans="1:24" ht="18.75" customHeight="1">
      <c r="A92" s="109"/>
      <c r="B92" s="109"/>
      <c r="C92" s="109"/>
      <c r="D92" s="116"/>
      <c r="E92" s="109"/>
      <c r="F92" s="96"/>
      <c r="G92" s="117"/>
      <c r="H92" s="96"/>
      <c r="I92" s="117"/>
      <c r="J92" s="96"/>
      <c r="K92" s="117"/>
      <c r="L92" s="96"/>
    </row>
    <row r="93" spans="1:24" ht="18.75" customHeight="1">
      <c r="A93" s="109"/>
      <c r="B93" s="109"/>
      <c r="C93" s="109"/>
      <c r="D93" s="116"/>
      <c r="E93" s="109"/>
      <c r="F93" s="96"/>
      <c r="G93" s="117"/>
      <c r="H93" s="96"/>
      <c r="I93" s="117"/>
      <c r="J93" s="96"/>
      <c r="K93" s="117"/>
      <c r="L93" s="96"/>
    </row>
    <row r="94" spans="1:24">
      <c r="A94" s="109"/>
      <c r="B94" s="109"/>
      <c r="C94" s="109"/>
      <c r="D94" s="116"/>
      <c r="E94" s="109"/>
      <c r="F94" s="96"/>
      <c r="G94" s="117"/>
      <c r="H94" s="96"/>
      <c r="I94" s="117"/>
      <c r="J94" s="96"/>
      <c r="K94" s="117"/>
      <c r="L94" s="96"/>
    </row>
    <row r="95" spans="1:24">
      <c r="A95" s="109"/>
      <c r="B95" s="109"/>
      <c r="C95" s="109"/>
      <c r="D95" s="116"/>
      <c r="E95" s="109"/>
      <c r="F95" s="96"/>
      <c r="G95" s="117"/>
      <c r="H95" s="96"/>
      <c r="I95" s="117"/>
      <c r="J95" s="96"/>
      <c r="K95" s="117"/>
      <c r="L95" s="96"/>
    </row>
    <row r="96" spans="1:24" ht="18.75" customHeight="1">
      <c r="A96" s="109"/>
      <c r="B96" s="109"/>
      <c r="C96" s="109"/>
      <c r="D96" s="116"/>
      <c r="E96" s="109"/>
      <c r="F96" s="96"/>
      <c r="G96" s="117"/>
      <c r="H96" s="96"/>
      <c r="I96" s="117"/>
      <c r="J96" s="96"/>
      <c r="K96" s="117"/>
      <c r="L96" s="96"/>
    </row>
    <row r="97" spans="1:12" ht="18.75" customHeight="1">
      <c r="A97" s="109"/>
      <c r="B97" s="109"/>
      <c r="D97" s="116"/>
      <c r="E97" s="109"/>
      <c r="F97" s="96"/>
      <c r="G97" s="117"/>
      <c r="H97" s="96"/>
      <c r="I97" s="117"/>
      <c r="J97" s="96"/>
      <c r="K97" s="117"/>
      <c r="L97" s="96"/>
    </row>
    <row r="98" spans="1:12" ht="16.5" customHeight="1">
      <c r="A98" s="109"/>
      <c r="B98" s="109"/>
      <c r="C98" s="109"/>
      <c r="D98" s="116"/>
      <c r="E98" s="109"/>
      <c r="F98" s="96"/>
      <c r="G98" s="117"/>
      <c r="H98" s="96"/>
      <c r="I98" s="117"/>
      <c r="J98" s="96"/>
      <c r="K98" s="117"/>
      <c r="L98" s="96"/>
    </row>
    <row r="99" spans="1:12" s="2" customFormat="1" ht="21.95" customHeight="1">
      <c r="A99" s="11" t="str">
        <f>A50</f>
        <v>หมายเหตุประกอบข้อมูลทางการเงินเป็นส่วนหนึ่งของข้อมูลทางการเงินระหว่างกาลนี้</v>
      </c>
      <c r="B99" s="43"/>
      <c r="C99" s="43"/>
      <c r="D99" s="47"/>
      <c r="E99" s="11"/>
      <c r="F99" s="12"/>
      <c r="G99" s="12"/>
      <c r="H99" s="12"/>
      <c r="I99" s="12"/>
      <c r="J99" s="13"/>
      <c r="K99" s="12"/>
      <c r="L99" s="13"/>
    </row>
  </sheetData>
  <mergeCells count="4">
    <mergeCell ref="F5:H5"/>
    <mergeCell ref="J5:L5"/>
    <mergeCell ref="F55:H55"/>
    <mergeCell ref="J55:L55"/>
  </mergeCells>
  <pageMargins left="0.8" right="0.5" top="0.5" bottom="0.6" header="0.49" footer="0.4"/>
  <pageSetup paperSize="9" scale="95" firstPageNumber="5" fitToHeight="0" orientation="portrait" blackAndWhite="1" useFirstPageNumber="1" horizontalDpi="1200" verticalDpi="1200" r:id="rId1"/>
  <headerFooter>
    <oddFooter>&amp;R&amp;"Angsana New,Regular"&amp;12   &amp;P</oddFooter>
  </headerFooter>
  <rowBreaks count="1" manualBreakCount="1">
    <brk id="5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R109"/>
  <sheetViews>
    <sheetView topLeftCell="A93" zoomScale="120" zoomScaleNormal="120" zoomScaleSheetLayoutView="100" workbookViewId="0">
      <selection activeCell="D99" sqref="D99"/>
    </sheetView>
  </sheetViews>
  <sheetFormatPr defaultColWidth="9.140625" defaultRowHeight="18"/>
  <cols>
    <col min="1" max="2" width="1.7109375" style="72" customWidth="1"/>
    <col min="3" max="3" width="38.85546875" style="72" customWidth="1"/>
    <col min="4" max="4" width="7.140625" style="76" customWidth="1"/>
    <col min="5" max="5" width="0.85546875" style="72" customWidth="1"/>
    <col min="6" max="6" width="11.7109375" style="77" customWidth="1"/>
    <col min="7" max="7" width="0.85546875" style="78" customWidth="1"/>
    <col min="8" max="8" width="11.7109375" style="77" customWidth="1"/>
    <col min="9" max="9" width="0.85546875" style="78" customWidth="1"/>
    <col min="10" max="10" width="11.7109375" style="77" customWidth="1"/>
    <col min="11" max="11" width="0.85546875" style="78" customWidth="1"/>
    <col min="12" max="12" width="11.7109375" style="77" customWidth="1"/>
    <col min="13" max="13" width="9.140625" style="72"/>
    <col min="14" max="14" width="13.140625" style="72" bestFit="1" customWidth="1"/>
    <col min="15" max="15" width="11.28515625" style="72" bestFit="1" customWidth="1"/>
    <col min="16" max="16384" width="9.140625" style="72"/>
  </cols>
  <sheetData>
    <row r="1" spans="1:18">
      <c r="A1" s="69" t="s">
        <v>139</v>
      </c>
      <c r="B1" s="70"/>
      <c r="C1" s="70"/>
      <c r="D1" s="70"/>
      <c r="E1" s="70"/>
      <c r="F1" s="71"/>
      <c r="G1" s="71"/>
      <c r="H1" s="71"/>
      <c r="I1" s="71"/>
      <c r="J1" s="71"/>
      <c r="K1" s="71"/>
      <c r="L1" s="71"/>
    </row>
    <row r="2" spans="1:18">
      <c r="A2" s="69" t="s">
        <v>169</v>
      </c>
      <c r="B2" s="70"/>
      <c r="C2" s="70"/>
      <c r="D2" s="70"/>
      <c r="E2" s="70"/>
      <c r="F2" s="71"/>
      <c r="G2" s="71"/>
      <c r="H2" s="71"/>
      <c r="I2" s="71"/>
      <c r="J2" s="71"/>
      <c r="K2" s="71"/>
      <c r="L2" s="71"/>
    </row>
    <row r="3" spans="1:18">
      <c r="A3" s="59" t="s">
        <v>164</v>
      </c>
      <c r="B3" s="74"/>
      <c r="C3" s="74"/>
      <c r="D3" s="74"/>
      <c r="E3" s="74"/>
      <c r="F3" s="75"/>
      <c r="G3" s="75"/>
      <c r="H3" s="75"/>
      <c r="I3" s="75"/>
      <c r="J3" s="75"/>
      <c r="K3" s="75"/>
      <c r="L3" s="75"/>
    </row>
    <row r="4" spans="1:18" ht="18.600000000000001" customHeight="1">
      <c r="C4" s="72" t="s">
        <v>24</v>
      </c>
    </row>
    <row r="5" spans="1:18" s="79" customFormat="1">
      <c r="D5" s="80"/>
      <c r="F5" s="262" t="s">
        <v>57</v>
      </c>
      <c r="G5" s="262"/>
      <c r="H5" s="262"/>
      <c r="I5" s="81"/>
      <c r="J5" s="262" t="s">
        <v>122</v>
      </c>
      <c r="K5" s="262"/>
      <c r="L5" s="262"/>
    </row>
    <row r="6" spans="1:18" s="79" customFormat="1">
      <c r="D6" s="80"/>
      <c r="F6" s="82" t="s">
        <v>168</v>
      </c>
      <c r="G6" s="81"/>
      <c r="H6" s="82" t="s">
        <v>168</v>
      </c>
      <c r="I6" s="81"/>
      <c r="J6" s="82" t="s">
        <v>168</v>
      </c>
      <c r="K6" s="81"/>
      <c r="L6" s="82" t="s">
        <v>168</v>
      </c>
    </row>
    <row r="7" spans="1:18" s="79" customFormat="1">
      <c r="D7" s="80"/>
      <c r="F7" s="83" t="s">
        <v>118</v>
      </c>
      <c r="G7" s="82"/>
      <c r="H7" s="83" t="s">
        <v>105</v>
      </c>
      <c r="I7" s="82"/>
      <c r="J7" s="83" t="s">
        <v>118</v>
      </c>
      <c r="K7" s="82"/>
      <c r="L7" s="83" t="s">
        <v>105</v>
      </c>
    </row>
    <row r="8" spans="1:18">
      <c r="D8" s="84" t="s">
        <v>1</v>
      </c>
      <c r="F8" s="85" t="s">
        <v>103</v>
      </c>
      <c r="G8" s="82"/>
      <c r="H8" s="85" t="s">
        <v>103</v>
      </c>
      <c r="I8" s="82"/>
      <c r="J8" s="85" t="s">
        <v>103</v>
      </c>
      <c r="K8" s="82"/>
      <c r="L8" s="85" t="s">
        <v>103</v>
      </c>
    </row>
    <row r="9" spans="1:18" ht="6" customHeight="1">
      <c r="D9" s="80"/>
      <c r="F9" s="86"/>
      <c r="H9" s="86"/>
      <c r="J9" s="86"/>
      <c r="L9" s="86"/>
    </row>
    <row r="10" spans="1:18" s="88" customFormat="1">
      <c r="A10" s="87" t="s">
        <v>91</v>
      </c>
      <c r="D10" s="89"/>
      <c r="F10" s="90"/>
      <c r="G10" s="91"/>
      <c r="H10" s="90"/>
      <c r="I10" s="92"/>
      <c r="J10" s="90"/>
      <c r="K10" s="92"/>
      <c r="L10" s="90"/>
    </row>
    <row r="11" spans="1:18" s="88" customFormat="1">
      <c r="B11" s="88" t="s">
        <v>25</v>
      </c>
      <c r="D11" s="89"/>
      <c r="F11" s="92">
        <v>2294676994</v>
      </c>
      <c r="G11" s="93">
        <v>0</v>
      </c>
      <c r="H11" s="92">
        <v>784609075</v>
      </c>
      <c r="I11" s="93">
        <v>0</v>
      </c>
      <c r="J11" s="92">
        <v>279826388</v>
      </c>
      <c r="K11" s="93">
        <v>0</v>
      </c>
      <c r="L11" s="92">
        <v>189522363</v>
      </c>
      <c r="N11" s="120"/>
      <c r="O11" s="121"/>
      <c r="Q11" s="120"/>
      <c r="R11" s="121"/>
    </row>
    <row r="12" spans="1:18" s="88" customFormat="1">
      <c r="B12" s="88" t="s">
        <v>170</v>
      </c>
      <c r="D12" s="89"/>
      <c r="F12" s="94">
        <v>1060596061</v>
      </c>
      <c r="G12" s="93"/>
      <c r="H12" s="92">
        <v>959312163</v>
      </c>
      <c r="I12" s="93"/>
      <c r="J12" s="92">
        <v>24249379</v>
      </c>
      <c r="K12" s="93"/>
      <c r="L12" s="92">
        <v>22982968</v>
      </c>
      <c r="N12" s="120"/>
      <c r="O12" s="121"/>
      <c r="Q12" s="120"/>
      <c r="R12" s="121"/>
    </row>
    <row r="13" spans="1:18" s="88" customFormat="1">
      <c r="B13" s="88" t="s">
        <v>171</v>
      </c>
      <c r="D13" s="89"/>
      <c r="F13" s="95">
        <v>863799616</v>
      </c>
      <c r="G13" s="93"/>
      <c r="H13" s="95">
        <v>1144604678</v>
      </c>
      <c r="I13" s="93"/>
      <c r="J13" s="95">
        <v>52697531</v>
      </c>
      <c r="K13" s="93"/>
      <c r="L13" s="95">
        <v>53702612</v>
      </c>
      <c r="N13" s="120"/>
      <c r="O13" s="121"/>
      <c r="Q13" s="120"/>
      <c r="R13" s="121"/>
    </row>
    <row r="14" spans="1:18" s="88" customFormat="1" ht="6" customHeight="1">
      <c r="D14" s="89"/>
      <c r="F14" s="96"/>
      <c r="G14" s="97"/>
      <c r="H14" s="96"/>
      <c r="I14" s="97"/>
      <c r="J14" s="96"/>
      <c r="K14" s="97"/>
      <c r="L14" s="96"/>
      <c r="R14" s="121"/>
    </row>
    <row r="15" spans="1:18" s="88" customFormat="1" ht="18" customHeight="1">
      <c r="A15" s="87" t="s">
        <v>92</v>
      </c>
      <c r="D15" s="89"/>
      <c r="F15" s="95">
        <f>+SUM(F11:F13)</f>
        <v>4219072671</v>
      </c>
      <c r="G15" s="97"/>
      <c r="H15" s="95">
        <f>SUM(H11:H13)</f>
        <v>2888525916</v>
      </c>
      <c r="I15" s="97"/>
      <c r="J15" s="95">
        <f>+SUM(J11:J13)</f>
        <v>356773298</v>
      </c>
      <c r="K15" s="97"/>
      <c r="L15" s="95">
        <f>SUM(L11:L13)</f>
        <v>266207943</v>
      </c>
      <c r="R15" s="121"/>
    </row>
    <row r="16" spans="1:18" s="88" customFormat="1" ht="18" customHeight="1">
      <c r="D16" s="89"/>
      <c r="F16" s="98"/>
      <c r="G16" s="99"/>
      <c r="H16" s="98"/>
      <c r="I16" s="97"/>
      <c r="J16" s="98"/>
      <c r="K16" s="97"/>
      <c r="L16" s="98"/>
    </row>
    <row r="17" spans="1:15" s="88" customFormat="1">
      <c r="A17" s="87" t="s">
        <v>26</v>
      </c>
      <c r="D17" s="89"/>
      <c r="F17" s="90"/>
      <c r="G17" s="100"/>
      <c r="H17" s="90"/>
      <c r="I17" s="93"/>
      <c r="J17" s="90"/>
      <c r="K17" s="97"/>
      <c r="L17" s="92"/>
    </row>
    <row r="18" spans="1:15" s="88" customFormat="1">
      <c r="B18" s="88" t="s">
        <v>27</v>
      </c>
      <c r="D18" s="89" t="s">
        <v>181</v>
      </c>
      <c r="F18" s="92">
        <v>926525600</v>
      </c>
      <c r="G18" s="93">
        <v>0</v>
      </c>
      <c r="H18" s="92">
        <v>430877988</v>
      </c>
      <c r="I18" s="93">
        <v>0</v>
      </c>
      <c r="J18" s="92">
        <v>101398691</v>
      </c>
      <c r="K18" s="93">
        <v>0</v>
      </c>
      <c r="L18" s="92">
        <v>84275830</v>
      </c>
    </row>
    <row r="19" spans="1:15" s="88" customFormat="1">
      <c r="B19" s="88" t="s">
        <v>172</v>
      </c>
      <c r="D19" s="89"/>
      <c r="F19" s="92">
        <v>573990524</v>
      </c>
      <c r="G19" s="93"/>
      <c r="H19" s="92">
        <v>507428715</v>
      </c>
      <c r="I19" s="93"/>
      <c r="J19" s="92">
        <v>20759766</v>
      </c>
      <c r="K19" s="93"/>
      <c r="L19" s="92">
        <v>21176250</v>
      </c>
    </row>
    <row r="20" spans="1:15" s="88" customFormat="1">
      <c r="B20" s="88" t="s">
        <v>173</v>
      </c>
      <c r="D20" s="101"/>
      <c r="F20" s="95">
        <v>355691191</v>
      </c>
      <c r="G20" s="97"/>
      <c r="H20" s="95">
        <v>440309692</v>
      </c>
      <c r="I20" s="97"/>
      <c r="J20" s="95">
        <v>31402162</v>
      </c>
      <c r="K20" s="97"/>
      <c r="L20" s="95">
        <v>35190088</v>
      </c>
    </row>
    <row r="21" spans="1:15" s="88" customFormat="1" ht="6" customHeight="1">
      <c r="D21" s="89"/>
      <c r="F21" s="96"/>
      <c r="G21" s="97"/>
      <c r="H21" s="96"/>
      <c r="I21" s="97"/>
      <c r="J21" s="96"/>
      <c r="K21" s="97"/>
      <c r="L21" s="96"/>
    </row>
    <row r="22" spans="1:15" s="88" customFormat="1">
      <c r="A22" s="87" t="s">
        <v>28</v>
      </c>
      <c r="D22" s="101"/>
      <c r="F22" s="95">
        <f>+SUM(F18:F20)</f>
        <v>1856207315</v>
      </c>
      <c r="G22" s="93">
        <v>0</v>
      </c>
      <c r="H22" s="95">
        <f>SUM(H18:H20)</f>
        <v>1378616395</v>
      </c>
      <c r="I22" s="93">
        <v>0</v>
      </c>
      <c r="J22" s="95">
        <f>+SUM(J18:J20)</f>
        <v>153560619</v>
      </c>
      <c r="K22" s="93">
        <v>0</v>
      </c>
      <c r="L22" s="95">
        <f>SUM(L18:L20)</f>
        <v>140642168</v>
      </c>
    </row>
    <row r="23" spans="1:15">
      <c r="F23" s="92"/>
      <c r="G23" s="93">
        <v>0</v>
      </c>
      <c r="H23" s="92"/>
      <c r="I23" s="93"/>
      <c r="J23" s="92"/>
      <c r="K23" s="93"/>
      <c r="L23" s="92"/>
    </row>
    <row r="24" spans="1:15" s="102" customFormat="1">
      <c r="A24" s="102" t="s">
        <v>29</v>
      </c>
      <c r="D24" s="103"/>
      <c r="F24" s="96">
        <f>+F15-F22</f>
        <v>2362865356</v>
      </c>
      <c r="G24" s="97">
        <v>0</v>
      </c>
      <c r="H24" s="96">
        <f>+H15-H22</f>
        <v>1509909521</v>
      </c>
      <c r="I24" s="97">
        <v>0</v>
      </c>
      <c r="J24" s="96">
        <f>+J15-J22</f>
        <v>203212679</v>
      </c>
      <c r="K24" s="97">
        <v>0</v>
      </c>
      <c r="L24" s="96">
        <f>+L15-L22</f>
        <v>125565775</v>
      </c>
    </row>
    <row r="25" spans="1:15" s="102" customFormat="1">
      <c r="A25" s="72" t="s">
        <v>30</v>
      </c>
      <c r="D25" s="103"/>
      <c r="F25" s="98"/>
      <c r="G25" s="104"/>
      <c r="H25" s="98"/>
      <c r="I25" s="104"/>
      <c r="J25" s="98"/>
      <c r="K25" s="104"/>
      <c r="L25" s="105"/>
    </row>
    <row r="26" spans="1:15" s="102" customFormat="1">
      <c r="A26" s="72"/>
      <c r="B26" s="72" t="s">
        <v>174</v>
      </c>
      <c r="D26" s="106"/>
      <c r="F26" s="92">
        <v>0</v>
      </c>
      <c r="G26" s="104"/>
      <c r="H26" s="60">
        <v>9246074</v>
      </c>
      <c r="I26" s="104"/>
      <c r="J26" s="92">
        <v>0</v>
      </c>
      <c r="K26" s="104"/>
      <c r="L26" s="61">
        <v>8461957</v>
      </c>
    </row>
    <row r="27" spans="1:15">
      <c r="B27" s="72" t="s">
        <v>31</v>
      </c>
      <c r="F27" s="92">
        <v>754796049</v>
      </c>
      <c r="G27" s="93"/>
      <c r="H27" s="61">
        <v>249441112</v>
      </c>
      <c r="I27" s="93"/>
      <c r="J27" s="92">
        <v>753617801</v>
      </c>
      <c r="K27" s="93"/>
      <c r="L27" s="61">
        <v>522159487</v>
      </c>
      <c r="O27" s="122"/>
    </row>
    <row r="28" spans="1:15">
      <c r="B28" s="72" t="s">
        <v>32</v>
      </c>
      <c r="F28" s="92">
        <v>15884957</v>
      </c>
      <c r="G28" s="93"/>
      <c r="H28" s="60">
        <v>18315303</v>
      </c>
      <c r="I28" s="93"/>
      <c r="J28" s="92">
        <v>120483885</v>
      </c>
      <c r="K28" s="93"/>
      <c r="L28" s="61">
        <v>89871323</v>
      </c>
      <c r="O28" s="122"/>
    </row>
    <row r="29" spans="1:15">
      <c r="B29" s="72" t="s">
        <v>33</v>
      </c>
      <c r="F29" s="92">
        <v>65102404</v>
      </c>
      <c r="G29" s="93"/>
      <c r="H29" s="60">
        <v>25053207</v>
      </c>
      <c r="I29" s="93"/>
      <c r="J29" s="92">
        <v>3587785783</v>
      </c>
      <c r="K29" s="93"/>
      <c r="L29" s="61">
        <v>3210917077</v>
      </c>
      <c r="O29" s="122"/>
    </row>
    <row r="30" spans="1:15">
      <c r="B30" s="58" t="s">
        <v>34</v>
      </c>
      <c r="F30" s="92">
        <v>0</v>
      </c>
      <c r="G30" s="93"/>
      <c r="H30" s="60">
        <v>0</v>
      </c>
      <c r="I30" s="93"/>
      <c r="J30" s="92">
        <v>51716586</v>
      </c>
      <c r="K30" s="93"/>
      <c r="L30" s="61">
        <v>28891666</v>
      </c>
      <c r="O30" s="122"/>
    </row>
    <row r="31" spans="1:15">
      <c r="B31" s="58" t="s">
        <v>232</v>
      </c>
      <c r="D31" s="107"/>
      <c r="F31" s="92">
        <v>1087221</v>
      </c>
      <c r="G31" s="93"/>
      <c r="H31" s="60">
        <v>834388</v>
      </c>
      <c r="I31" s="93"/>
      <c r="J31" s="92">
        <v>728361</v>
      </c>
      <c r="K31" s="93"/>
      <c r="L31" s="61">
        <v>2114670</v>
      </c>
      <c r="O31" s="122"/>
    </row>
    <row r="32" spans="1:15">
      <c r="B32" s="58" t="s">
        <v>271</v>
      </c>
      <c r="D32" s="107"/>
      <c r="F32" s="92">
        <v>208740000</v>
      </c>
      <c r="G32" s="93"/>
      <c r="H32" s="60">
        <v>0</v>
      </c>
      <c r="I32" s="93"/>
      <c r="J32" s="60">
        <v>0</v>
      </c>
      <c r="K32" s="93"/>
      <c r="L32" s="60">
        <v>0</v>
      </c>
      <c r="O32" s="122"/>
    </row>
    <row r="33" spans="1:15">
      <c r="B33" s="72" t="s">
        <v>9</v>
      </c>
      <c r="F33" s="92">
        <v>77190311</v>
      </c>
      <c r="G33" s="93">
        <v>0</v>
      </c>
      <c r="H33" s="60">
        <v>40893330</v>
      </c>
      <c r="I33" s="93">
        <v>0</v>
      </c>
      <c r="J33" s="92">
        <v>20554448</v>
      </c>
      <c r="K33" s="93">
        <v>0</v>
      </c>
      <c r="L33" s="61">
        <v>2366697</v>
      </c>
      <c r="O33" s="122"/>
    </row>
    <row r="34" spans="1:15">
      <c r="A34" s="72" t="s">
        <v>35</v>
      </c>
      <c r="D34" s="106"/>
      <c r="F34" s="92">
        <v>-234975691</v>
      </c>
      <c r="G34" s="93"/>
      <c r="H34" s="60">
        <v>-107410712</v>
      </c>
      <c r="I34" s="93"/>
      <c r="J34" s="92">
        <v>-64062577</v>
      </c>
      <c r="K34" s="93"/>
      <c r="L34" s="61">
        <v>-53913280</v>
      </c>
      <c r="O34" s="122"/>
    </row>
    <row r="35" spans="1:15">
      <c r="A35" s="72" t="s">
        <v>36</v>
      </c>
      <c r="F35" s="92">
        <v>-520774850</v>
      </c>
      <c r="G35" s="93">
        <v>0</v>
      </c>
      <c r="H35" s="60">
        <v>-421815825</v>
      </c>
      <c r="I35" s="93">
        <v>0</v>
      </c>
      <c r="J35" s="92">
        <v>-206425094</v>
      </c>
      <c r="K35" s="93">
        <v>0</v>
      </c>
      <c r="L35" s="61">
        <v>-179373823</v>
      </c>
      <c r="O35" s="122"/>
    </row>
    <row r="36" spans="1:15" ht="19.5" customHeight="1">
      <c r="A36" s="72" t="s">
        <v>234</v>
      </c>
      <c r="D36" s="76">
        <v>19.100000000000001</v>
      </c>
      <c r="F36" s="92">
        <v>0</v>
      </c>
      <c r="G36" s="93"/>
      <c r="H36" s="60">
        <v>-18627441</v>
      </c>
      <c r="I36" s="93"/>
      <c r="J36" s="92">
        <v>0</v>
      </c>
      <c r="K36" s="93"/>
      <c r="L36" s="61">
        <v>280733</v>
      </c>
      <c r="O36" s="122"/>
    </row>
    <row r="37" spans="1:15" ht="19.5" customHeight="1">
      <c r="A37" s="72" t="s">
        <v>99</v>
      </c>
      <c r="F37" s="92"/>
      <c r="G37" s="93"/>
      <c r="H37" s="92"/>
      <c r="I37" s="93"/>
      <c r="J37" s="92"/>
      <c r="K37" s="93"/>
      <c r="L37" s="92"/>
      <c r="O37" s="122"/>
    </row>
    <row r="38" spans="1:15" ht="19.5" hidden="1" customHeight="1">
      <c r="B38" s="72" t="s">
        <v>160</v>
      </c>
      <c r="F38" s="92">
        <v>0</v>
      </c>
      <c r="G38" s="93"/>
      <c r="H38" s="92">
        <v>0</v>
      </c>
      <c r="I38" s="93"/>
      <c r="J38" s="92">
        <v>0</v>
      </c>
      <c r="K38" s="93"/>
      <c r="L38" s="92">
        <v>0</v>
      </c>
      <c r="O38" s="122"/>
    </row>
    <row r="39" spans="1:15" ht="19.5" customHeight="1">
      <c r="B39" s="72" t="s">
        <v>140</v>
      </c>
      <c r="F39" s="92">
        <v>-1235</v>
      </c>
      <c r="G39" s="93"/>
      <c r="H39" s="60">
        <v>-21308</v>
      </c>
      <c r="I39" s="72"/>
      <c r="J39" s="92">
        <v>0</v>
      </c>
      <c r="K39" s="72"/>
      <c r="L39" s="92">
        <v>0</v>
      </c>
      <c r="O39" s="122"/>
    </row>
    <row r="40" spans="1:15" ht="19.5" hidden="1" customHeight="1">
      <c r="B40" s="72" t="s">
        <v>230</v>
      </c>
      <c r="F40" s="92">
        <v>0</v>
      </c>
      <c r="G40" s="93"/>
      <c r="H40" s="60"/>
      <c r="I40" s="72"/>
      <c r="J40" s="92">
        <v>0</v>
      </c>
      <c r="K40" s="72"/>
      <c r="L40" s="92">
        <v>0</v>
      </c>
      <c r="O40" s="122"/>
    </row>
    <row r="41" spans="1:15">
      <c r="A41" s="72" t="s">
        <v>37</v>
      </c>
      <c r="F41" s="96">
        <v>-870013050</v>
      </c>
      <c r="G41" s="97"/>
      <c r="H41" s="63">
        <v>-758053444</v>
      </c>
      <c r="I41" s="97"/>
      <c r="J41" s="92">
        <v>-642345355</v>
      </c>
      <c r="K41" s="97"/>
      <c r="L41" s="61">
        <v>-673940388</v>
      </c>
      <c r="O41" s="122"/>
    </row>
    <row r="42" spans="1:15">
      <c r="A42" s="72" t="s">
        <v>148</v>
      </c>
      <c r="D42" s="76" t="s">
        <v>182</v>
      </c>
      <c r="F42" s="95">
        <v>1524805970</v>
      </c>
      <c r="G42" s="97"/>
      <c r="H42" s="64">
        <v>1173043232</v>
      </c>
      <c r="I42" s="97"/>
      <c r="J42" s="95">
        <v>0</v>
      </c>
      <c r="K42" s="97"/>
      <c r="L42" s="95">
        <v>0</v>
      </c>
      <c r="O42" s="122"/>
    </row>
    <row r="43" spans="1:15" ht="6" customHeight="1">
      <c r="F43" s="96"/>
      <c r="G43" s="97"/>
      <c r="H43" s="96"/>
      <c r="I43" s="97"/>
      <c r="J43" s="96"/>
      <c r="K43" s="97"/>
      <c r="L43" s="96"/>
    </row>
    <row r="44" spans="1:15" s="102" customFormat="1">
      <c r="A44" s="102" t="s">
        <v>235</v>
      </c>
      <c r="D44" s="76"/>
      <c r="F44" s="96">
        <f>SUM(F24:F42)</f>
        <v>3384707442</v>
      </c>
      <c r="G44" s="97">
        <v>0</v>
      </c>
      <c r="H44" s="96">
        <f>SUM(H24:H42)</f>
        <v>1720807437</v>
      </c>
      <c r="I44" s="97">
        <v>0</v>
      </c>
      <c r="J44" s="96">
        <f>SUM(J24:J42)</f>
        <v>3825266517</v>
      </c>
      <c r="K44" s="97">
        <v>0</v>
      </c>
      <c r="L44" s="96">
        <f>SUM(L24:L42)</f>
        <v>3083401894</v>
      </c>
      <c r="N44" s="122"/>
    </row>
    <row r="45" spans="1:15">
      <c r="A45" s="72" t="s">
        <v>236</v>
      </c>
      <c r="F45" s="95">
        <v>-196877927</v>
      </c>
      <c r="G45" s="97"/>
      <c r="H45" s="64">
        <v>-96257601</v>
      </c>
      <c r="I45" s="97"/>
      <c r="J45" s="95">
        <v>-52913152</v>
      </c>
      <c r="K45" s="97"/>
      <c r="L45" s="62">
        <v>32007921</v>
      </c>
    </row>
    <row r="46" spans="1:15" ht="6" customHeight="1">
      <c r="F46" s="96"/>
      <c r="G46" s="97"/>
      <c r="H46" s="96"/>
      <c r="I46" s="97"/>
      <c r="J46" s="96"/>
      <c r="K46" s="97"/>
      <c r="L46" s="96"/>
    </row>
    <row r="47" spans="1:15" s="102" customFormat="1" ht="18.75" thickBot="1">
      <c r="A47" s="87" t="s">
        <v>53</v>
      </c>
      <c r="D47" s="76"/>
      <c r="F47" s="108">
        <f>+F44+F45</f>
        <v>3187829515</v>
      </c>
      <c r="G47" s="97"/>
      <c r="H47" s="108">
        <f>+H44+H45</f>
        <v>1624549836</v>
      </c>
      <c r="I47" s="97"/>
      <c r="J47" s="108">
        <f>+J44+J45</f>
        <v>3772353365</v>
      </c>
      <c r="K47" s="97"/>
      <c r="L47" s="108">
        <f>+L44+L45</f>
        <v>3115409815</v>
      </c>
    </row>
    <row r="48" spans="1:15" s="102" customFormat="1" ht="18.75" thickTop="1">
      <c r="A48" s="87"/>
      <c r="C48" s="72"/>
      <c r="D48" s="76"/>
      <c r="F48" s="96"/>
      <c r="G48" s="97"/>
      <c r="H48" s="96"/>
      <c r="I48" s="97"/>
      <c r="J48" s="96"/>
      <c r="K48" s="97"/>
      <c r="L48" s="96"/>
    </row>
    <row r="49" spans="1:12" s="102" customFormat="1">
      <c r="A49" s="87"/>
      <c r="D49" s="76"/>
      <c r="F49" s="96"/>
      <c r="G49" s="97"/>
      <c r="H49" s="96"/>
      <c r="I49" s="97"/>
      <c r="J49" s="96"/>
      <c r="K49" s="97"/>
      <c r="L49" s="96"/>
    </row>
    <row r="50" spans="1:12" s="102" customFormat="1">
      <c r="A50" s="87"/>
      <c r="D50" s="76"/>
      <c r="F50" s="96"/>
      <c r="G50" s="97"/>
      <c r="H50" s="96"/>
      <c r="I50" s="97"/>
      <c r="J50" s="96"/>
      <c r="K50" s="97"/>
      <c r="L50" s="96"/>
    </row>
    <row r="51" spans="1:12" s="102" customFormat="1">
      <c r="A51" s="87"/>
      <c r="D51" s="76"/>
      <c r="F51" s="96"/>
      <c r="G51" s="97"/>
      <c r="H51" s="96"/>
      <c r="I51" s="97"/>
      <c r="J51" s="96"/>
      <c r="K51" s="97"/>
      <c r="L51" s="96"/>
    </row>
    <row r="52" spans="1:12" s="102" customFormat="1" ht="18.7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2" s="102" customFormat="1" ht="18.7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</row>
    <row r="54" spans="1:12" s="2" customFormat="1" ht="21.95" customHeight="1">
      <c r="A54" s="11" t="s">
        <v>104</v>
      </c>
      <c r="B54" s="43"/>
      <c r="C54" s="43"/>
      <c r="D54" s="47"/>
      <c r="E54" s="11"/>
      <c r="F54" s="12"/>
      <c r="G54" s="12"/>
      <c r="H54" s="12"/>
      <c r="I54" s="12"/>
      <c r="J54" s="13"/>
      <c r="K54" s="12"/>
      <c r="L54" s="13"/>
    </row>
    <row r="55" spans="1:12">
      <c r="A55" s="69" t="s">
        <v>139</v>
      </c>
      <c r="B55" s="70"/>
      <c r="C55" s="70"/>
      <c r="D55" s="70"/>
      <c r="E55" s="70"/>
      <c r="F55" s="71"/>
      <c r="G55" s="71"/>
      <c r="H55" s="71"/>
      <c r="I55" s="71"/>
      <c r="J55" s="71"/>
      <c r="K55" s="71"/>
      <c r="L55" s="71"/>
    </row>
    <row r="56" spans="1:12">
      <c r="A56" s="69" t="s">
        <v>183</v>
      </c>
      <c r="B56" s="70"/>
      <c r="C56" s="70"/>
      <c r="D56" s="70"/>
      <c r="E56" s="70"/>
      <c r="F56" s="71"/>
      <c r="G56" s="71"/>
      <c r="H56" s="71"/>
      <c r="I56" s="71"/>
      <c r="J56" s="71"/>
      <c r="K56" s="71"/>
      <c r="L56" s="71"/>
    </row>
    <row r="57" spans="1:12">
      <c r="A57" s="73" t="str">
        <f>A3</f>
        <v>สำหรับงวดเก้าเดือนสิ้นสุดวันที่ 30 กันยายน พ.ศ. 2560</v>
      </c>
      <c r="B57" s="74"/>
      <c r="C57" s="74"/>
      <c r="D57" s="74"/>
      <c r="E57" s="74"/>
      <c r="F57" s="75"/>
      <c r="G57" s="75"/>
      <c r="H57" s="75"/>
      <c r="I57" s="75"/>
      <c r="J57" s="75"/>
      <c r="K57" s="75"/>
      <c r="L57" s="75"/>
    </row>
    <row r="58" spans="1:12">
      <c r="C58" s="72" t="s">
        <v>24</v>
      </c>
    </row>
    <row r="59" spans="1:12" s="79" customFormat="1">
      <c r="D59" s="80"/>
      <c r="F59" s="262" t="s">
        <v>57</v>
      </c>
      <c r="G59" s="262"/>
      <c r="H59" s="262"/>
      <c r="I59" s="81"/>
      <c r="J59" s="262" t="s">
        <v>122</v>
      </c>
      <c r="K59" s="262"/>
      <c r="L59" s="262"/>
    </row>
    <row r="60" spans="1:12" s="79" customFormat="1">
      <c r="D60" s="80"/>
      <c r="F60" s="82" t="s">
        <v>168</v>
      </c>
      <c r="G60" s="81"/>
      <c r="H60" s="82" t="s">
        <v>168</v>
      </c>
      <c r="I60" s="81"/>
      <c r="J60" s="82" t="s">
        <v>168</v>
      </c>
      <c r="K60" s="81"/>
      <c r="L60" s="82" t="s">
        <v>168</v>
      </c>
    </row>
    <row r="61" spans="1:12" s="79" customFormat="1">
      <c r="D61" s="80"/>
      <c r="F61" s="83" t="s">
        <v>118</v>
      </c>
      <c r="G61" s="82"/>
      <c r="H61" s="83" t="s">
        <v>105</v>
      </c>
      <c r="I61" s="82"/>
      <c r="J61" s="83" t="s">
        <v>118</v>
      </c>
      <c r="K61" s="82"/>
      <c r="L61" s="83" t="s">
        <v>105</v>
      </c>
    </row>
    <row r="62" spans="1:12">
      <c r="D62" s="110"/>
      <c r="F62" s="85" t="s">
        <v>103</v>
      </c>
      <c r="G62" s="82"/>
      <c r="H62" s="85" t="s">
        <v>103</v>
      </c>
      <c r="I62" s="82"/>
      <c r="J62" s="85" t="s">
        <v>103</v>
      </c>
      <c r="K62" s="82"/>
      <c r="L62" s="85" t="s">
        <v>103</v>
      </c>
    </row>
    <row r="63" spans="1:12" ht="8.1" customHeight="1">
      <c r="D63" s="110"/>
      <c r="F63" s="123"/>
      <c r="G63" s="82"/>
      <c r="H63" s="123"/>
      <c r="I63" s="82"/>
      <c r="J63" s="123"/>
      <c r="K63" s="82"/>
      <c r="L63" s="123"/>
    </row>
    <row r="64" spans="1:12" s="102" customFormat="1">
      <c r="A64" s="102" t="s">
        <v>237</v>
      </c>
      <c r="D64" s="80"/>
      <c r="F64" s="105"/>
      <c r="G64" s="78"/>
      <c r="H64" s="105"/>
      <c r="I64" s="78"/>
      <c r="J64" s="96"/>
      <c r="K64" s="78"/>
      <c r="L64" s="96"/>
    </row>
    <row r="65" spans="1:16">
      <c r="B65" s="72" t="s">
        <v>263</v>
      </c>
      <c r="C65" s="102"/>
      <c r="D65" s="80"/>
      <c r="F65" s="96"/>
      <c r="G65" s="93"/>
      <c r="H65" s="96"/>
      <c r="I65" s="93"/>
      <c r="J65" s="96"/>
      <c r="K65" s="93"/>
      <c r="L65" s="96"/>
      <c r="M65" s="102"/>
    </row>
    <row r="66" spans="1:16">
      <c r="C66" s="72" t="s">
        <v>264</v>
      </c>
      <c r="D66" s="80"/>
      <c r="F66" s="96"/>
      <c r="G66" s="93"/>
      <c r="H66" s="96"/>
      <c r="I66" s="93"/>
      <c r="J66" s="96"/>
      <c r="K66" s="93"/>
      <c r="L66" s="96"/>
    </row>
    <row r="67" spans="1:16">
      <c r="C67" s="72" t="s">
        <v>184</v>
      </c>
      <c r="D67" s="80"/>
      <c r="F67" s="96">
        <v>5653513</v>
      </c>
      <c r="G67" s="93"/>
      <c r="H67" s="96" t="s">
        <v>100</v>
      </c>
      <c r="I67" s="93"/>
      <c r="J67" s="96" t="s">
        <v>100</v>
      </c>
      <c r="K67" s="93"/>
      <c r="L67" s="96" t="s">
        <v>100</v>
      </c>
    </row>
    <row r="68" spans="1:16">
      <c r="C68" s="72" t="s">
        <v>265</v>
      </c>
      <c r="D68" s="80"/>
      <c r="F68" s="96"/>
      <c r="G68" s="93"/>
      <c r="H68" s="96"/>
      <c r="I68" s="93"/>
      <c r="J68" s="96"/>
      <c r="K68" s="93"/>
      <c r="L68" s="96"/>
    </row>
    <row r="69" spans="1:16">
      <c r="C69" s="72" t="s">
        <v>260</v>
      </c>
      <c r="D69" s="80"/>
      <c r="F69" s="95">
        <v>-1119580</v>
      </c>
      <c r="G69" s="93"/>
      <c r="H69" s="95" t="s">
        <v>100</v>
      </c>
      <c r="I69" s="97"/>
      <c r="J69" s="95">
        <v>0</v>
      </c>
      <c r="K69" s="93"/>
      <c r="L69" s="95" t="s">
        <v>100</v>
      </c>
    </row>
    <row r="70" spans="1:16" s="102" customFormat="1" ht="6" customHeight="1">
      <c r="A70" s="87"/>
      <c r="D70" s="80"/>
      <c r="F70" s="96"/>
      <c r="G70" s="93"/>
      <c r="H70" s="96"/>
      <c r="I70" s="93"/>
      <c r="J70" s="96"/>
      <c r="K70" s="93"/>
      <c r="L70" s="96"/>
    </row>
    <row r="71" spans="1:16">
      <c r="C71" s="72" t="s">
        <v>266</v>
      </c>
      <c r="D71" s="80"/>
      <c r="F71" s="96"/>
      <c r="G71" s="93"/>
      <c r="H71" s="96"/>
      <c r="I71" s="93"/>
      <c r="J71" s="96"/>
      <c r="K71" s="93"/>
      <c r="L71" s="96"/>
    </row>
    <row r="72" spans="1:16">
      <c r="C72" s="72" t="s">
        <v>267</v>
      </c>
      <c r="D72" s="80"/>
      <c r="F72" s="95">
        <f>SUM(F67:F69)</f>
        <v>4533933</v>
      </c>
      <c r="G72" s="93"/>
      <c r="H72" s="95" t="s">
        <v>100</v>
      </c>
      <c r="I72" s="97"/>
      <c r="J72" s="95" t="s">
        <v>100</v>
      </c>
      <c r="K72" s="93"/>
      <c r="L72" s="95" t="s">
        <v>100</v>
      </c>
    </row>
    <row r="73" spans="1:16" ht="4.5" customHeight="1">
      <c r="D73" s="80"/>
      <c r="F73" s="96"/>
      <c r="G73" s="93"/>
      <c r="H73" s="96"/>
      <c r="I73" s="97"/>
      <c r="J73" s="96"/>
      <c r="K73" s="93"/>
      <c r="L73" s="96"/>
    </row>
    <row r="74" spans="1:16">
      <c r="B74" s="72" t="s">
        <v>185</v>
      </c>
      <c r="C74" s="111"/>
      <c r="D74" s="80"/>
      <c r="F74" s="96"/>
      <c r="G74" s="93"/>
      <c r="H74" s="96"/>
      <c r="I74" s="93"/>
      <c r="J74" s="96"/>
      <c r="K74" s="93"/>
      <c r="L74" s="96"/>
    </row>
    <row r="75" spans="1:16">
      <c r="C75" s="111" t="s">
        <v>177</v>
      </c>
      <c r="D75" s="80"/>
      <c r="F75" s="96"/>
      <c r="G75" s="93"/>
      <c r="H75" s="96"/>
      <c r="I75" s="93"/>
      <c r="J75" s="96"/>
      <c r="K75" s="93"/>
      <c r="L75" s="96"/>
    </row>
    <row r="76" spans="1:16">
      <c r="C76" s="111" t="s">
        <v>178</v>
      </c>
      <c r="D76" s="80"/>
      <c r="F76" s="96">
        <v>8091483</v>
      </c>
      <c r="G76" s="93"/>
      <c r="H76" s="63">
        <v>-341880</v>
      </c>
      <c r="I76" s="93"/>
      <c r="J76" s="96">
        <v>0</v>
      </c>
      <c r="K76" s="93"/>
      <c r="L76" s="96">
        <v>0</v>
      </c>
      <c r="O76" s="124"/>
    </row>
    <row r="77" spans="1:16">
      <c r="C77" s="111" t="s">
        <v>233</v>
      </c>
      <c r="D77" s="80"/>
      <c r="F77" s="96">
        <v>-6312431</v>
      </c>
      <c r="G77" s="93"/>
      <c r="H77" s="96" t="s">
        <v>100</v>
      </c>
      <c r="I77" s="93"/>
      <c r="J77" s="96">
        <v>0</v>
      </c>
      <c r="K77" s="93"/>
      <c r="L77" s="96" t="s">
        <v>100</v>
      </c>
    </row>
    <row r="78" spans="1:16">
      <c r="C78" s="72" t="s">
        <v>179</v>
      </c>
      <c r="D78" s="80"/>
      <c r="F78" s="96">
        <v>-150622646</v>
      </c>
      <c r="G78" s="97"/>
      <c r="H78" s="63">
        <v>-828298</v>
      </c>
      <c r="I78" s="97"/>
      <c r="J78" s="96">
        <v>-150622646</v>
      </c>
      <c r="K78" s="97"/>
      <c r="L78" s="63">
        <v>-828298</v>
      </c>
      <c r="N78" s="113"/>
      <c r="O78" s="251"/>
      <c r="P78" s="113"/>
    </row>
    <row r="79" spans="1:16">
      <c r="C79" s="111" t="s">
        <v>259</v>
      </c>
      <c r="D79" s="80"/>
      <c r="F79" s="96"/>
      <c r="G79" s="93"/>
      <c r="H79" s="96"/>
      <c r="I79" s="93"/>
      <c r="J79" s="96"/>
      <c r="K79" s="93"/>
      <c r="L79" s="96"/>
      <c r="O79" s="251"/>
    </row>
    <row r="80" spans="1:16">
      <c r="C80" s="72" t="s">
        <v>260</v>
      </c>
      <c r="D80" s="80"/>
      <c r="F80" s="95">
        <v>30124529</v>
      </c>
      <c r="G80" s="93"/>
      <c r="H80" s="64">
        <v>157882</v>
      </c>
      <c r="I80" s="97"/>
      <c r="J80" s="95">
        <v>30124529</v>
      </c>
      <c r="K80" s="93"/>
      <c r="L80" s="64">
        <v>157882</v>
      </c>
      <c r="N80" s="124"/>
      <c r="P80" s="124"/>
    </row>
    <row r="81" spans="1:13" s="102" customFormat="1" ht="6" customHeight="1">
      <c r="A81" s="87"/>
      <c r="D81" s="80"/>
      <c r="F81" s="96"/>
      <c r="G81" s="93"/>
      <c r="H81" s="96"/>
      <c r="I81" s="93"/>
      <c r="J81" s="96"/>
      <c r="K81" s="93"/>
      <c r="L81" s="96"/>
    </row>
    <row r="82" spans="1:13">
      <c r="C82" s="72" t="s">
        <v>261</v>
      </c>
      <c r="D82" s="80"/>
      <c r="F82" s="96"/>
      <c r="G82" s="93"/>
      <c r="H82" s="96"/>
      <c r="I82" s="97"/>
      <c r="J82" s="96"/>
      <c r="K82" s="93"/>
      <c r="L82" s="96"/>
    </row>
    <row r="83" spans="1:13">
      <c r="C83" s="72" t="s">
        <v>267</v>
      </c>
      <c r="D83" s="80"/>
      <c r="F83" s="95">
        <f>SUM(F76:F80)</f>
        <v>-118719065</v>
      </c>
      <c r="G83" s="93"/>
      <c r="H83" s="95">
        <f>SUM(H76:H80)</f>
        <v>-1012296</v>
      </c>
      <c r="I83" s="97"/>
      <c r="J83" s="95">
        <f>SUM(J76:J80)</f>
        <v>-120498117</v>
      </c>
      <c r="K83" s="93"/>
      <c r="L83" s="95">
        <f>SUM(L76:L80)</f>
        <v>-670416</v>
      </c>
    </row>
    <row r="84" spans="1:13" ht="6" customHeight="1">
      <c r="C84" s="112"/>
      <c r="D84" s="80"/>
      <c r="F84" s="96"/>
      <c r="G84" s="93">
        <v>0</v>
      </c>
      <c r="H84" s="96"/>
      <c r="I84" s="97"/>
      <c r="J84" s="96"/>
      <c r="K84" s="93"/>
      <c r="L84" s="96"/>
    </row>
    <row r="85" spans="1:13" s="102" customFormat="1">
      <c r="A85" s="87" t="s">
        <v>186</v>
      </c>
      <c r="D85" s="80"/>
      <c r="F85" s="95">
        <f>+F72+F83</f>
        <v>-114185132</v>
      </c>
      <c r="G85" s="125"/>
      <c r="H85" s="95">
        <f>SUM(H65:H80)</f>
        <v>-1012296</v>
      </c>
      <c r="I85" s="125"/>
      <c r="J85" s="95">
        <f>SUM(J65:J80)</f>
        <v>-120498117</v>
      </c>
      <c r="K85" s="125"/>
      <c r="L85" s="95">
        <f>SUM(L65:L80)</f>
        <v>-670416</v>
      </c>
    </row>
    <row r="86" spans="1:13" s="102" customFormat="1" ht="6" customHeight="1">
      <c r="A86" s="87"/>
      <c r="D86" s="80"/>
      <c r="F86" s="96"/>
      <c r="G86" s="93">
        <v>0</v>
      </c>
      <c r="H86" s="96"/>
      <c r="I86" s="93">
        <v>0</v>
      </c>
      <c r="J86" s="96"/>
      <c r="K86" s="93">
        <v>0</v>
      </c>
      <c r="L86" s="96"/>
    </row>
    <row r="87" spans="1:13" s="102" customFormat="1" ht="18.75" thickBot="1">
      <c r="A87" s="87" t="s">
        <v>54</v>
      </c>
      <c r="D87" s="80"/>
      <c r="F87" s="108">
        <f>+F47+F85</f>
        <v>3073644383</v>
      </c>
      <c r="G87" s="93">
        <v>0</v>
      </c>
      <c r="H87" s="108">
        <f>+H47+H85</f>
        <v>1623537540</v>
      </c>
      <c r="I87" s="93">
        <v>0</v>
      </c>
      <c r="J87" s="108">
        <f>+J47+J85</f>
        <v>3651855248</v>
      </c>
      <c r="K87" s="93">
        <v>0</v>
      </c>
      <c r="L87" s="108">
        <f>+L47+L85</f>
        <v>3114739399</v>
      </c>
    </row>
    <row r="88" spans="1:13" ht="21.75" customHeight="1" thickTop="1">
      <c r="D88" s="80"/>
      <c r="F88" s="86"/>
      <c r="G88" s="93">
        <v>0</v>
      </c>
      <c r="H88" s="86"/>
      <c r="I88" s="93"/>
      <c r="J88" s="86"/>
      <c r="K88" s="93"/>
      <c r="L88" s="86"/>
    </row>
    <row r="89" spans="1:13">
      <c r="A89" s="102" t="s">
        <v>82</v>
      </c>
      <c r="G89" s="77"/>
    </row>
    <row r="90" spans="1:13">
      <c r="B90" s="72" t="s">
        <v>180</v>
      </c>
      <c r="F90" s="92">
        <f>+F47-F91</f>
        <v>2784008457</v>
      </c>
      <c r="G90" s="93"/>
      <c r="H90" s="92">
        <f>H47-H91</f>
        <v>1553143752</v>
      </c>
      <c r="I90" s="93"/>
      <c r="J90" s="92">
        <f>+J47-J91</f>
        <v>3772353365</v>
      </c>
      <c r="K90" s="93"/>
      <c r="L90" s="92">
        <f>L47-L91</f>
        <v>3115409815</v>
      </c>
      <c r="M90" s="113"/>
    </row>
    <row r="91" spans="1:13">
      <c r="B91" s="72" t="s">
        <v>38</v>
      </c>
      <c r="F91" s="95">
        <v>403821058</v>
      </c>
      <c r="G91" s="97"/>
      <c r="H91" s="67">
        <v>71406084</v>
      </c>
      <c r="I91" s="97"/>
      <c r="J91" s="95">
        <v>0</v>
      </c>
      <c r="K91" s="97"/>
      <c r="L91" s="95">
        <v>0</v>
      </c>
      <c r="M91" s="113"/>
    </row>
    <row r="92" spans="1:13" ht="6" customHeight="1">
      <c r="F92" s="96"/>
      <c r="G92" s="97"/>
      <c r="H92" s="96"/>
      <c r="I92" s="97"/>
      <c r="J92" s="96"/>
      <c r="K92" s="97"/>
      <c r="L92" s="96"/>
      <c r="M92" s="113"/>
    </row>
    <row r="93" spans="1:13" s="102" customFormat="1" ht="18.75" thickBot="1">
      <c r="A93" s="87" t="s">
        <v>53</v>
      </c>
      <c r="D93" s="114"/>
      <c r="F93" s="108">
        <f>SUM(F90:F91)</f>
        <v>3187829515</v>
      </c>
      <c r="G93" s="93">
        <v>0</v>
      </c>
      <c r="H93" s="108">
        <f>SUM(H90:H91)</f>
        <v>1624549836</v>
      </c>
      <c r="I93" s="93">
        <v>0</v>
      </c>
      <c r="J93" s="108">
        <f>SUM(J90:J91)</f>
        <v>3772353365</v>
      </c>
      <c r="K93" s="93">
        <v>0</v>
      </c>
      <c r="L93" s="108">
        <f>SUM(L90:L91)</f>
        <v>3115409815</v>
      </c>
      <c r="M93" s="126"/>
    </row>
    <row r="94" spans="1:13" ht="18.75" thickTop="1">
      <c r="D94" s="80"/>
      <c r="F94" s="127"/>
      <c r="G94" s="115"/>
      <c r="H94" s="127"/>
      <c r="I94" s="93"/>
      <c r="J94" s="92"/>
      <c r="K94" s="93"/>
      <c r="L94" s="92"/>
    </row>
    <row r="95" spans="1:13">
      <c r="A95" s="102" t="s">
        <v>39</v>
      </c>
      <c r="D95" s="80"/>
      <c r="G95" s="115"/>
      <c r="I95" s="115"/>
      <c r="J95" s="92"/>
      <c r="K95" s="115"/>
      <c r="L95" s="92"/>
    </row>
    <row r="96" spans="1:13">
      <c r="B96" s="72" t="s">
        <v>180</v>
      </c>
      <c r="F96" s="92">
        <f>+F87-F97</f>
        <v>2670356875</v>
      </c>
      <c r="G96" s="93"/>
      <c r="H96" s="92">
        <f>H87-H97</f>
        <v>1552131456</v>
      </c>
      <c r="I96" s="93"/>
      <c r="J96" s="92">
        <f>+J87-J97</f>
        <v>3651855248</v>
      </c>
      <c r="K96" s="93"/>
      <c r="L96" s="92">
        <f>L87-L97</f>
        <v>3114739399</v>
      </c>
    </row>
    <row r="97" spans="1:12">
      <c r="B97" s="72" t="s">
        <v>38</v>
      </c>
      <c r="F97" s="95">
        <v>403287508</v>
      </c>
      <c r="G97" s="97"/>
      <c r="H97" s="95">
        <f>H91</f>
        <v>71406084</v>
      </c>
      <c r="I97" s="97"/>
      <c r="J97" s="95">
        <f>J91</f>
        <v>0</v>
      </c>
      <c r="K97" s="97"/>
      <c r="L97" s="95">
        <v>0</v>
      </c>
    </row>
    <row r="98" spans="1:12" ht="6" customHeight="1">
      <c r="F98" s="96"/>
      <c r="G98" s="97"/>
      <c r="H98" s="96"/>
      <c r="I98" s="97"/>
      <c r="J98" s="96"/>
      <c r="K98" s="97"/>
      <c r="L98" s="96"/>
    </row>
    <row r="99" spans="1:12" s="102" customFormat="1" ht="18.75" thickBot="1">
      <c r="A99" s="102" t="s">
        <v>54</v>
      </c>
      <c r="D99" s="114"/>
      <c r="F99" s="108">
        <f>SUM(F96:F97)</f>
        <v>3073644383</v>
      </c>
      <c r="G99" s="93">
        <v>0</v>
      </c>
      <c r="H99" s="108">
        <f>SUM(H96:H97)</f>
        <v>1623537540</v>
      </c>
      <c r="I99" s="93">
        <v>0</v>
      </c>
      <c r="J99" s="108">
        <f>SUM(J96:J97)</f>
        <v>3651855248</v>
      </c>
      <c r="K99" s="93">
        <v>0</v>
      </c>
      <c r="L99" s="108">
        <f>SUM(L96:L97)</f>
        <v>3114739399</v>
      </c>
    </row>
    <row r="100" spans="1:12" ht="18.75" thickTop="1">
      <c r="A100" s="109"/>
      <c r="B100" s="109"/>
      <c r="C100" s="109"/>
      <c r="D100" s="116"/>
      <c r="E100" s="109"/>
      <c r="F100" s="128"/>
      <c r="G100" s="93"/>
      <c r="H100" s="128"/>
      <c r="I100" s="93"/>
      <c r="J100" s="96"/>
      <c r="K100" s="117"/>
      <c r="L100" s="96"/>
    </row>
    <row r="101" spans="1:12">
      <c r="A101" s="118" t="s">
        <v>90</v>
      </c>
      <c r="B101" s="109"/>
      <c r="C101" s="109"/>
      <c r="D101" s="116"/>
      <c r="E101" s="109"/>
      <c r="F101" s="119"/>
      <c r="G101" s="119"/>
      <c r="H101" s="119"/>
    </row>
    <row r="102" spans="1:12" ht="18.75" thickBot="1">
      <c r="A102" s="109"/>
      <c r="B102" s="109" t="s">
        <v>238</v>
      </c>
      <c r="C102" s="109"/>
      <c r="D102" s="116"/>
      <c r="E102" s="109"/>
      <c r="F102" s="202">
        <f>ROUND(F90/9705186191,4)</f>
        <v>0.28689999999999999</v>
      </c>
      <c r="G102" s="203"/>
      <c r="H102" s="202">
        <f>ROUND(H90/9705186191,4)</f>
        <v>0.16</v>
      </c>
      <c r="I102" s="203"/>
      <c r="J102" s="202">
        <f>ROUND(J90/9705186191,4)</f>
        <v>0.38869999999999999</v>
      </c>
      <c r="K102" s="203"/>
      <c r="L102" s="202">
        <f>ROUND(L90/9705186191,4)</f>
        <v>0.32100000000000001</v>
      </c>
    </row>
    <row r="103" spans="1:12" ht="18.75" thickTop="1">
      <c r="A103" s="109"/>
      <c r="B103" s="109"/>
      <c r="C103" s="109"/>
      <c r="D103" s="116"/>
      <c r="E103" s="109"/>
      <c r="F103" s="96"/>
      <c r="G103" s="96"/>
      <c r="H103" s="96"/>
      <c r="I103" s="96"/>
      <c r="J103" s="96"/>
      <c r="K103" s="96"/>
      <c r="L103" s="96"/>
    </row>
    <row r="104" spans="1:12">
      <c r="A104" s="109"/>
      <c r="B104" s="109"/>
      <c r="C104" s="109"/>
      <c r="D104" s="116"/>
      <c r="E104" s="109"/>
      <c r="F104" s="96"/>
      <c r="G104" s="96"/>
      <c r="H104" s="96"/>
      <c r="I104" s="96"/>
      <c r="J104" s="96"/>
      <c r="K104" s="96"/>
      <c r="L104" s="96"/>
    </row>
    <row r="105" spans="1:12" ht="15.75" customHeight="1">
      <c r="A105" s="109"/>
      <c r="B105" s="109"/>
      <c r="C105" s="109"/>
      <c r="D105" s="116"/>
      <c r="E105" s="109"/>
      <c r="F105" s="96"/>
      <c r="G105" s="96"/>
      <c r="H105" s="96"/>
      <c r="I105" s="96"/>
      <c r="J105" s="96"/>
      <c r="K105" s="96"/>
      <c r="L105" s="96"/>
    </row>
    <row r="106" spans="1:12">
      <c r="A106" s="201"/>
      <c r="B106" s="201"/>
      <c r="C106" s="201"/>
      <c r="D106" s="201"/>
      <c r="E106" s="201"/>
      <c r="F106" s="201"/>
      <c r="G106" s="201"/>
      <c r="H106" s="201"/>
      <c r="I106" s="201"/>
      <c r="J106" s="201"/>
      <c r="K106" s="201"/>
      <c r="L106" s="201"/>
    </row>
    <row r="107" spans="1:12">
      <c r="A107" s="109"/>
      <c r="B107" s="109"/>
      <c r="C107" s="109"/>
      <c r="D107" s="116"/>
      <c r="E107" s="109"/>
      <c r="F107" s="96"/>
      <c r="G107" s="96"/>
      <c r="H107" s="96"/>
      <c r="I107" s="96"/>
      <c r="J107" s="96"/>
      <c r="K107" s="96"/>
      <c r="L107" s="96"/>
    </row>
    <row r="108" spans="1:12" hidden="1">
      <c r="A108" s="109"/>
      <c r="B108" s="109"/>
      <c r="C108" s="109"/>
      <c r="D108" s="116"/>
      <c r="E108" s="109"/>
      <c r="F108" s="96"/>
      <c r="G108" s="96"/>
      <c r="H108" s="96"/>
      <c r="I108" s="96"/>
      <c r="J108" s="96"/>
      <c r="K108" s="96"/>
      <c r="L108" s="96"/>
    </row>
    <row r="109" spans="1:12" ht="21.95" customHeight="1">
      <c r="A109" s="129" t="str">
        <f>A54</f>
        <v>หมายเหตุประกอบข้อมูลทางการเงินเป็นส่วนหนึ่งของข้อมูลทางการเงินระหว่างกาลนี้</v>
      </c>
      <c r="B109" s="130"/>
      <c r="C109" s="129"/>
      <c r="D109" s="131"/>
      <c r="E109" s="130"/>
      <c r="F109" s="132"/>
      <c r="G109" s="132"/>
      <c r="H109" s="132"/>
      <c r="I109" s="132"/>
      <c r="J109" s="95"/>
      <c r="K109" s="132"/>
      <c r="L109" s="95"/>
    </row>
  </sheetData>
  <mergeCells count="4">
    <mergeCell ref="F5:H5"/>
    <mergeCell ref="J5:L5"/>
    <mergeCell ref="F59:H59"/>
    <mergeCell ref="J59:L59"/>
  </mergeCells>
  <pageMargins left="0.8" right="0.5" top="0.5" bottom="0.6" header="0.49" footer="0.4"/>
  <pageSetup paperSize="9" scale="90" firstPageNumber="7" fitToHeight="0" orientation="portrait" blackAndWhite="1" useFirstPageNumber="1" horizontalDpi="1200" verticalDpi="1200" r:id="rId1"/>
  <headerFooter>
    <oddFooter>&amp;R&amp;"Angsana New,Regular"&amp;12   &amp;P</oddFooter>
  </headerFooter>
  <rowBreaks count="1" manualBreakCount="1">
    <brk id="54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G125"/>
  <sheetViews>
    <sheetView topLeftCell="A25" zoomScaleNormal="100" zoomScaleSheetLayoutView="100" workbookViewId="0">
      <selection activeCell="AA45" sqref="AA45"/>
    </sheetView>
  </sheetViews>
  <sheetFormatPr defaultColWidth="9.140625" defaultRowHeight="18.75" customHeight="1"/>
  <cols>
    <col min="1" max="2" width="1.7109375" style="228" customWidth="1"/>
    <col min="3" max="3" width="27.140625" style="229" customWidth="1"/>
    <col min="4" max="4" width="9.7109375" style="247" customWidth="1"/>
    <col min="5" max="5" width="0.5703125" style="248" customWidth="1"/>
    <col min="6" max="6" width="9.7109375" style="247" customWidth="1"/>
    <col min="7" max="7" width="0.5703125" style="248" customWidth="1"/>
    <col min="8" max="8" width="10.7109375" style="247" bestFit="1" customWidth="1"/>
    <col min="9" max="9" width="0.5703125" style="248" customWidth="1"/>
    <col min="10" max="10" width="10.7109375" style="248" customWidth="1"/>
    <col min="11" max="11" width="0.5703125" style="248" customWidth="1"/>
    <col min="12" max="12" width="10.28515625" style="247" bestFit="1" customWidth="1"/>
    <col min="13" max="13" width="0.5703125" style="248" customWidth="1"/>
    <col min="14" max="14" width="11.5703125" style="248" customWidth="1"/>
    <col min="15" max="15" width="0.5703125" style="248" customWidth="1"/>
    <col min="16" max="16" width="9.140625" style="248" hidden="1" customWidth="1"/>
    <col min="17" max="17" width="0.5703125" style="248" hidden="1" customWidth="1"/>
    <col min="18" max="18" width="11.85546875" style="248" hidden="1" customWidth="1"/>
    <col min="19" max="19" width="10.42578125" style="248" bestFit="1" customWidth="1"/>
    <col min="20" max="20" width="0.5703125" style="248" customWidth="1"/>
    <col min="21" max="21" width="11.85546875" style="248" customWidth="1"/>
    <col min="22" max="22" width="0.5703125" style="248" customWidth="1"/>
    <col min="23" max="23" width="10.5703125" style="248" bestFit="1" customWidth="1"/>
    <col min="24" max="24" width="0.5703125" style="248" customWidth="1"/>
    <col min="25" max="25" width="10.42578125" style="248" bestFit="1" customWidth="1"/>
    <col min="26" max="26" width="0.5703125" style="248" customWidth="1"/>
    <col min="27" max="27" width="10.7109375" style="248" customWidth="1"/>
    <col min="28" max="28" width="0.5703125" style="248" customWidth="1"/>
    <col min="29" max="29" width="10.7109375" style="248" customWidth="1"/>
    <col min="30" max="30" width="0.5703125" style="248" customWidth="1"/>
    <col min="31" max="31" width="10.7109375" style="248" customWidth="1"/>
    <col min="32" max="32" width="12.28515625" style="229" bestFit="1" customWidth="1"/>
    <col min="33" max="33" width="9.85546875" style="229" bestFit="1" customWidth="1"/>
    <col min="34" max="16384" width="9.140625" style="229"/>
  </cols>
  <sheetData>
    <row r="1" spans="1:33" s="208" customFormat="1" ht="16.5">
      <c r="A1" s="205" t="s">
        <v>139</v>
      </c>
      <c r="B1" s="205"/>
      <c r="C1" s="206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</row>
    <row r="2" spans="1:33" s="208" customFormat="1" ht="16.5">
      <c r="A2" s="205" t="s">
        <v>187</v>
      </c>
      <c r="B2" s="205"/>
      <c r="C2" s="206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</row>
    <row r="3" spans="1:33" s="208" customFormat="1" ht="16.5">
      <c r="A3" s="209" t="s">
        <v>164</v>
      </c>
      <c r="B3" s="210"/>
      <c r="C3" s="211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</row>
    <row r="4" spans="1:33" s="208" customFormat="1" ht="16.5">
      <c r="A4" s="213"/>
      <c r="B4" s="213"/>
      <c r="C4" s="214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</row>
    <row r="5" spans="1:33" s="208" customFormat="1" ht="18" customHeight="1">
      <c r="A5" s="216"/>
      <c r="B5" s="216"/>
      <c r="D5" s="263" t="s">
        <v>57</v>
      </c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</row>
    <row r="6" spans="1:33" s="208" customFormat="1" ht="17.100000000000001" customHeight="1">
      <c r="A6" s="216"/>
      <c r="B6" s="216"/>
      <c r="D6" s="263" t="s">
        <v>188</v>
      </c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17"/>
      <c r="AC6" s="217"/>
      <c r="AD6" s="217"/>
      <c r="AE6" s="217"/>
    </row>
    <row r="7" spans="1:33" s="208" customFormat="1" ht="17.100000000000001" customHeight="1">
      <c r="A7" s="216"/>
      <c r="B7" s="216"/>
      <c r="D7" s="217"/>
      <c r="E7" s="217"/>
      <c r="F7" s="217"/>
      <c r="G7" s="217"/>
      <c r="H7" s="217"/>
      <c r="I7" s="217"/>
      <c r="J7" s="217"/>
      <c r="K7" s="217"/>
      <c r="L7" s="264" t="s">
        <v>189</v>
      </c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17"/>
      <c r="AA7" s="218"/>
      <c r="AB7" s="217"/>
      <c r="AC7" s="217"/>
      <c r="AD7" s="217"/>
      <c r="AE7" s="217"/>
    </row>
    <row r="8" spans="1:33" s="208" customFormat="1" ht="17.100000000000001" customHeight="1">
      <c r="A8" s="216"/>
      <c r="B8" s="216"/>
      <c r="D8" s="217"/>
      <c r="E8" s="217"/>
      <c r="F8" s="217"/>
      <c r="G8" s="217"/>
      <c r="H8" s="217"/>
      <c r="I8" s="217"/>
      <c r="J8" s="217"/>
      <c r="K8" s="217"/>
      <c r="L8" s="264" t="s">
        <v>175</v>
      </c>
      <c r="M8" s="264"/>
      <c r="N8" s="264"/>
      <c r="O8" s="264"/>
      <c r="P8" s="264"/>
      <c r="Q8" s="264"/>
      <c r="R8" s="264"/>
      <c r="S8" s="264"/>
      <c r="T8" s="264"/>
      <c r="U8" s="264"/>
      <c r="V8" s="219"/>
      <c r="W8" s="217"/>
      <c r="X8" s="219"/>
      <c r="Y8" s="219"/>
      <c r="Z8" s="217"/>
      <c r="AA8" s="218"/>
      <c r="AB8" s="217"/>
      <c r="AC8" s="217"/>
      <c r="AD8" s="217"/>
      <c r="AE8" s="217"/>
    </row>
    <row r="9" spans="1:33" s="208" customFormat="1" ht="17.100000000000001" customHeight="1">
      <c r="A9" s="216"/>
      <c r="B9" s="216"/>
      <c r="D9" s="220"/>
      <c r="E9" s="221"/>
      <c r="F9" s="220"/>
      <c r="G9" s="221"/>
      <c r="H9" s="265" t="s">
        <v>20</v>
      </c>
      <c r="I9" s="265"/>
      <c r="J9" s="265"/>
      <c r="K9" s="222"/>
      <c r="L9" s="223" t="s">
        <v>190</v>
      </c>
      <c r="M9" s="222"/>
      <c r="N9" s="223" t="s">
        <v>191</v>
      </c>
      <c r="O9" s="217"/>
      <c r="P9" s="217"/>
      <c r="Q9" s="217"/>
      <c r="R9" s="220"/>
      <c r="S9" s="221" t="s">
        <v>192</v>
      </c>
      <c r="T9" s="221"/>
      <c r="V9" s="221"/>
      <c r="W9" s="221" t="s">
        <v>191</v>
      </c>
      <c r="X9" s="221"/>
      <c r="Y9" s="220" t="s">
        <v>44</v>
      </c>
      <c r="Z9" s="221"/>
      <c r="AA9" s="220" t="s">
        <v>44</v>
      </c>
      <c r="AB9" s="221"/>
      <c r="AC9" s="221"/>
      <c r="AD9" s="221"/>
      <c r="AE9" s="218"/>
    </row>
    <row r="10" spans="1:33" s="208" customFormat="1" ht="17.100000000000001" customHeight="1">
      <c r="A10" s="216"/>
      <c r="B10" s="216"/>
      <c r="D10" s="220"/>
      <c r="E10" s="221"/>
      <c r="F10" s="220"/>
      <c r="G10" s="221"/>
      <c r="H10" s="221" t="s">
        <v>60</v>
      </c>
      <c r="I10" s="223"/>
      <c r="J10" s="223"/>
      <c r="K10" s="221"/>
      <c r="L10" s="217" t="s">
        <v>193</v>
      </c>
      <c r="M10" s="217"/>
      <c r="N10" s="217" t="s">
        <v>194</v>
      </c>
      <c r="O10" s="217"/>
      <c r="P10" s="217" t="s">
        <v>195</v>
      </c>
      <c r="Q10" s="217"/>
      <c r="R10" s="220" t="s">
        <v>196</v>
      </c>
      <c r="S10" s="221" t="s">
        <v>197</v>
      </c>
      <c r="T10" s="221"/>
      <c r="U10" s="221" t="s">
        <v>198</v>
      </c>
      <c r="V10" s="221"/>
      <c r="W10" s="221" t="s">
        <v>79</v>
      </c>
      <c r="X10" s="221"/>
      <c r="Y10" s="220" t="s">
        <v>76</v>
      </c>
      <c r="Z10" s="221"/>
      <c r="AA10" s="220" t="s">
        <v>78</v>
      </c>
      <c r="AB10" s="221"/>
      <c r="AC10" s="221" t="s">
        <v>79</v>
      </c>
      <c r="AD10" s="221"/>
      <c r="AE10" s="221" t="s">
        <v>44</v>
      </c>
      <c r="AG10" s="224"/>
    </row>
    <row r="11" spans="1:33" s="208" customFormat="1" ht="16.5">
      <c r="A11" s="216"/>
      <c r="B11" s="216"/>
      <c r="D11" s="220" t="s">
        <v>102</v>
      </c>
      <c r="E11" s="221"/>
      <c r="F11" s="220" t="s">
        <v>64</v>
      </c>
      <c r="G11" s="221"/>
      <c r="H11" s="221" t="s">
        <v>61</v>
      </c>
      <c r="I11" s="221"/>
      <c r="J11" s="221"/>
      <c r="K11" s="221"/>
      <c r="L11" s="220" t="s">
        <v>46</v>
      </c>
      <c r="M11" s="221"/>
      <c r="N11" s="217" t="s">
        <v>199</v>
      </c>
      <c r="O11" s="221"/>
      <c r="P11" s="220" t="s">
        <v>200</v>
      </c>
      <c r="Q11" s="221"/>
      <c r="R11" s="220" t="s">
        <v>201</v>
      </c>
      <c r="S11" s="223" t="s">
        <v>202</v>
      </c>
      <c r="T11" s="223"/>
      <c r="U11" s="221" t="s">
        <v>203</v>
      </c>
      <c r="V11" s="223"/>
      <c r="W11" s="223" t="s">
        <v>204</v>
      </c>
      <c r="X11" s="221"/>
      <c r="Y11" s="220" t="s">
        <v>77</v>
      </c>
      <c r="Z11" s="221"/>
      <c r="AA11" s="220" t="s">
        <v>268</v>
      </c>
      <c r="AB11" s="221"/>
      <c r="AC11" s="221" t="s">
        <v>81</v>
      </c>
      <c r="AD11" s="221"/>
      <c r="AE11" s="221" t="s">
        <v>78</v>
      </c>
    </row>
    <row r="12" spans="1:33" s="208" customFormat="1" ht="16.5">
      <c r="A12" s="216"/>
      <c r="B12" s="216"/>
      <c r="D12" s="217" t="s">
        <v>63</v>
      </c>
      <c r="E12" s="223"/>
      <c r="F12" s="217" t="s">
        <v>74</v>
      </c>
      <c r="G12" s="223"/>
      <c r="H12" s="223" t="s">
        <v>59</v>
      </c>
      <c r="I12" s="223"/>
      <c r="J12" s="223" t="s">
        <v>22</v>
      </c>
      <c r="K12" s="223"/>
      <c r="L12" s="217" t="s">
        <v>47</v>
      </c>
      <c r="M12" s="223"/>
      <c r="N12" s="220" t="s">
        <v>75</v>
      </c>
      <c r="O12" s="223"/>
      <c r="P12" s="217" t="s">
        <v>205</v>
      </c>
      <c r="Q12" s="223"/>
      <c r="R12" s="217" t="s">
        <v>206</v>
      </c>
      <c r="S12" s="223" t="s">
        <v>207</v>
      </c>
      <c r="T12" s="223"/>
      <c r="U12" s="223" t="s">
        <v>208</v>
      </c>
      <c r="V12" s="223"/>
      <c r="W12" s="223" t="s">
        <v>209</v>
      </c>
      <c r="X12" s="223"/>
      <c r="Y12" s="217" t="s">
        <v>210</v>
      </c>
      <c r="Z12" s="223"/>
      <c r="AA12" s="223" t="s">
        <v>204</v>
      </c>
      <c r="AB12" s="223"/>
      <c r="AC12" s="223" t="s">
        <v>80</v>
      </c>
      <c r="AD12" s="223"/>
      <c r="AE12" s="223" t="s">
        <v>210</v>
      </c>
    </row>
    <row r="13" spans="1:33" s="208" customFormat="1" ht="17.100000000000001" customHeight="1">
      <c r="A13" s="216"/>
      <c r="B13" s="216"/>
      <c r="D13" s="225" t="s">
        <v>103</v>
      </c>
      <c r="E13" s="221"/>
      <c r="F13" s="225" t="s">
        <v>103</v>
      </c>
      <c r="G13" s="221"/>
      <c r="H13" s="225" t="s">
        <v>103</v>
      </c>
      <c r="I13" s="221"/>
      <c r="J13" s="225" t="s">
        <v>103</v>
      </c>
      <c r="K13" s="221"/>
      <c r="L13" s="225" t="s">
        <v>103</v>
      </c>
      <c r="M13" s="221"/>
      <c r="N13" s="225" t="s">
        <v>103</v>
      </c>
      <c r="O13" s="221"/>
      <c r="P13" s="225" t="s">
        <v>103</v>
      </c>
      <c r="Q13" s="221"/>
      <c r="R13" s="225" t="s">
        <v>103</v>
      </c>
      <c r="S13" s="225" t="s">
        <v>103</v>
      </c>
      <c r="T13" s="223"/>
      <c r="U13" s="225" t="s">
        <v>103</v>
      </c>
      <c r="V13" s="223"/>
      <c r="W13" s="225" t="s">
        <v>103</v>
      </c>
      <c r="X13" s="221"/>
      <c r="Y13" s="225" t="s">
        <v>103</v>
      </c>
      <c r="Z13" s="221"/>
      <c r="AA13" s="225" t="s">
        <v>103</v>
      </c>
      <c r="AB13" s="221"/>
      <c r="AC13" s="225" t="s">
        <v>103</v>
      </c>
      <c r="AD13" s="221"/>
      <c r="AE13" s="225" t="s">
        <v>103</v>
      </c>
    </row>
    <row r="14" spans="1:33" s="208" customFormat="1" ht="7.5" customHeight="1">
      <c r="A14" s="216"/>
      <c r="B14" s="216"/>
      <c r="D14" s="207"/>
      <c r="E14" s="226"/>
      <c r="F14" s="207"/>
      <c r="G14" s="226"/>
      <c r="H14" s="226"/>
      <c r="I14" s="226"/>
      <c r="J14" s="226"/>
      <c r="K14" s="226"/>
      <c r="L14" s="207"/>
      <c r="M14" s="226"/>
      <c r="N14" s="207"/>
      <c r="O14" s="226"/>
      <c r="P14" s="207"/>
      <c r="Q14" s="226"/>
      <c r="R14" s="207"/>
      <c r="S14" s="226"/>
      <c r="T14" s="223"/>
      <c r="U14" s="223"/>
      <c r="V14" s="223"/>
      <c r="W14" s="226"/>
      <c r="X14" s="226"/>
      <c r="Y14" s="207"/>
      <c r="Z14" s="226"/>
      <c r="AA14" s="226"/>
      <c r="AB14" s="226"/>
      <c r="AC14" s="226"/>
      <c r="AD14" s="226"/>
      <c r="AE14" s="226"/>
    </row>
    <row r="15" spans="1:33" ht="17.100000000000001" customHeight="1">
      <c r="A15" s="227" t="s">
        <v>101</v>
      </c>
      <c r="D15" s="230">
        <v>3882074476</v>
      </c>
      <c r="E15" s="231"/>
      <c r="F15" s="230">
        <v>438704620</v>
      </c>
      <c r="G15" s="231"/>
      <c r="H15" s="230">
        <v>600000000</v>
      </c>
      <c r="I15" s="231"/>
      <c r="J15" s="230">
        <v>9073902779</v>
      </c>
      <c r="K15" s="231"/>
      <c r="L15" s="230">
        <v>-30740941</v>
      </c>
      <c r="M15" s="231"/>
      <c r="N15" s="230">
        <v>844955</v>
      </c>
      <c r="O15" s="231"/>
      <c r="P15" s="230">
        <v>0</v>
      </c>
      <c r="Q15" s="231"/>
      <c r="R15" s="230">
        <v>0</v>
      </c>
      <c r="S15" s="232">
        <v>0</v>
      </c>
      <c r="T15" s="223"/>
      <c r="U15" s="223" t="s">
        <v>100</v>
      </c>
      <c r="V15" s="223"/>
      <c r="W15" s="232">
        <v>0</v>
      </c>
      <c r="X15" s="231"/>
      <c r="Y15" s="230">
        <f t="shared" ref="Y15:Y18" si="0">SUM(L15:W15)</f>
        <v>-29895986</v>
      </c>
      <c r="Z15" s="231"/>
      <c r="AA15" s="230">
        <f>SUM(D15:W15)</f>
        <v>13964785889</v>
      </c>
      <c r="AB15" s="231"/>
      <c r="AC15" s="230">
        <v>329856036</v>
      </c>
      <c r="AD15" s="231"/>
      <c r="AE15" s="232">
        <f>SUM(AA15:AC15)</f>
        <v>14294641925</v>
      </c>
      <c r="AF15" s="233"/>
    </row>
    <row r="16" spans="1:33" ht="17.100000000000001" customHeight="1">
      <c r="A16" s="234" t="s">
        <v>43</v>
      </c>
      <c r="B16" s="234"/>
      <c r="D16" s="232">
        <v>0</v>
      </c>
      <c r="E16" s="231"/>
      <c r="F16" s="232">
        <v>0</v>
      </c>
      <c r="G16" s="231"/>
      <c r="H16" s="232">
        <v>0</v>
      </c>
      <c r="I16" s="231"/>
      <c r="J16" s="230">
        <v>-1015149794</v>
      </c>
      <c r="K16" s="231"/>
      <c r="L16" s="232">
        <v>0</v>
      </c>
      <c r="M16" s="231"/>
      <c r="N16" s="232">
        <v>0</v>
      </c>
      <c r="O16" s="231"/>
      <c r="P16" s="232">
        <v>0</v>
      </c>
      <c r="Q16" s="231"/>
      <c r="R16" s="232">
        <v>0</v>
      </c>
      <c r="S16" s="232">
        <v>0</v>
      </c>
      <c r="T16" s="223"/>
      <c r="U16" s="223" t="s">
        <v>100</v>
      </c>
      <c r="V16" s="223"/>
      <c r="W16" s="232">
        <v>0</v>
      </c>
      <c r="X16" s="231"/>
      <c r="Y16" s="232">
        <f t="shared" si="0"/>
        <v>0</v>
      </c>
      <c r="Z16" s="231"/>
      <c r="AA16" s="232">
        <f t="shared" ref="AA16:AA18" si="1">SUM(D16:W16)</f>
        <v>-1015149794</v>
      </c>
      <c r="AB16" s="231"/>
      <c r="AC16" s="232">
        <v>0</v>
      </c>
      <c r="AD16" s="231"/>
      <c r="AE16" s="232">
        <f>SUM(AA16:AC16)</f>
        <v>-1015149794</v>
      </c>
    </row>
    <row r="17" spans="1:33" s="208" customFormat="1" ht="17.100000000000001" customHeight="1">
      <c r="A17" s="234" t="s">
        <v>211</v>
      </c>
      <c r="B17" s="234"/>
      <c r="D17" s="230"/>
      <c r="E17" s="235"/>
      <c r="F17" s="230"/>
      <c r="G17" s="235"/>
      <c r="H17" s="230"/>
      <c r="I17" s="235"/>
      <c r="J17" s="230"/>
      <c r="K17" s="235"/>
      <c r="L17" s="230"/>
      <c r="M17" s="235"/>
      <c r="N17" s="230"/>
      <c r="O17" s="235"/>
      <c r="P17" s="230"/>
      <c r="Q17" s="235"/>
      <c r="R17" s="230"/>
      <c r="S17" s="235"/>
      <c r="T17" s="223"/>
      <c r="U17" s="223"/>
      <c r="V17" s="223"/>
      <c r="W17" s="235"/>
      <c r="X17" s="235"/>
      <c r="Y17" s="230"/>
      <c r="Z17" s="235"/>
      <c r="AA17" s="230"/>
      <c r="AB17" s="235"/>
      <c r="AC17" s="230"/>
      <c r="AD17" s="235"/>
      <c r="AE17" s="230"/>
    </row>
    <row r="18" spans="1:33" ht="17.100000000000001" customHeight="1">
      <c r="B18" s="234" t="s">
        <v>212</v>
      </c>
      <c r="D18" s="230">
        <v>0</v>
      </c>
      <c r="E18" s="235"/>
      <c r="F18" s="230">
        <v>0</v>
      </c>
      <c r="G18" s="235"/>
      <c r="H18" s="230">
        <v>0</v>
      </c>
      <c r="I18" s="235"/>
      <c r="J18" s="230">
        <v>0</v>
      </c>
      <c r="K18" s="235"/>
      <c r="L18" s="230">
        <v>0</v>
      </c>
      <c r="M18" s="235"/>
      <c r="N18" s="230">
        <v>0</v>
      </c>
      <c r="O18" s="235"/>
      <c r="P18" s="230">
        <v>0</v>
      </c>
      <c r="Q18" s="235"/>
      <c r="R18" s="230">
        <v>0</v>
      </c>
      <c r="S18" s="232">
        <v>0</v>
      </c>
      <c r="T18" s="223"/>
      <c r="U18" s="223" t="s">
        <v>100</v>
      </c>
      <c r="V18" s="223"/>
      <c r="W18" s="232">
        <v>0</v>
      </c>
      <c r="X18" s="235"/>
      <c r="Y18" s="230">
        <f t="shared" si="0"/>
        <v>0</v>
      </c>
      <c r="Z18" s="235"/>
      <c r="AA18" s="230">
        <f t="shared" si="1"/>
        <v>0</v>
      </c>
      <c r="AB18" s="235"/>
      <c r="AC18" s="230">
        <v>-40000331</v>
      </c>
      <c r="AD18" s="235"/>
      <c r="AE18" s="230">
        <f>SUM(AA18:AC18)</f>
        <v>-40000331</v>
      </c>
    </row>
    <row r="19" spans="1:33" ht="17.100000000000001" customHeight="1">
      <c r="A19" s="234" t="s">
        <v>241</v>
      </c>
      <c r="B19" s="234"/>
      <c r="C19" s="236"/>
      <c r="D19" s="237">
        <v>0</v>
      </c>
      <c r="E19" s="235"/>
      <c r="F19" s="237">
        <v>0</v>
      </c>
      <c r="G19" s="235"/>
      <c r="H19" s="237">
        <v>0</v>
      </c>
      <c r="I19" s="235"/>
      <c r="J19" s="237">
        <f>'PL7-8'!H90</f>
        <v>1553143752</v>
      </c>
      <c r="K19" s="235"/>
      <c r="L19" s="237">
        <f>'PL7-8'!H76</f>
        <v>-341880</v>
      </c>
      <c r="M19" s="235"/>
      <c r="N19" s="237">
        <f>'PL7-8'!H80+'PL7-8'!H78</f>
        <v>-670416</v>
      </c>
      <c r="O19" s="235"/>
      <c r="P19" s="237">
        <v>0</v>
      </c>
      <c r="Q19" s="235"/>
      <c r="R19" s="237">
        <v>0</v>
      </c>
      <c r="S19" s="237" t="str">
        <f>'PL7-8'!H69</f>
        <v>-</v>
      </c>
      <c r="T19" s="223"/>
      <c r="U19" s="237" t="str">
        <f>'PL7-8'!H77</f>
        <v>-</v>
      </c>
      <c r="V19" s="223"/>
      <c r="W19" s="237">
        <v>0</v>
      </c>
      <c r="X19" s="235"/>
      <c r="Y19" s="237">
        <f>SUM(L19:W19)</f>
        <v>-1012296</v>
      </c>
      <c r="Z19" s="235"/>
      <c r="AA19" s="237">
        <f>SUM(D19:W19)</f>
        <v>1552131456</v>
      </c>
      <c r="AB19" s="235"/>
      <c r="AC19" s="237">
        <f>'PL7-8'!H91</f>
        <v>71406084</v>
      </c>
      <c r="AD19" s="235"/>
      <c r="AE19" s="237">
        <f>SUM(AA19:AC19)</f>
        <v>1623537540</v>
      </c>
    </row>
    <row r="20" spans="1:33" s="208" customFormat="1" ht="7.5" customHeight="1">
      <c r="A20" s="216"/>
      <c r="B20" s="216"/>
      <c r="D20" s="215"/>
      <c r="E20" s="238"/>
      <c r="F20" s="215"/>
      <c r="G20" s="238"/>
      <c r="H20" s="238"/>
      <c r="I20" s="238"/>
      <c r="J20" s="238"/>
      <c r="K20" s="238"/>
      <c r="L20" s="215"/>
      <c r="M20" s="238"/>
      <c r="N20" s="215"/>
      <c r="O20" s="238"/>
      <c r="P20" s="215"/>
      <c r="Q20" s="238"/>
      <c r="R20" s="215"/>
      <c r="S20" s="215"/>
      <c r="T20" s="223"/>
      <c r="U20" s="215"/>
      <c r="V20" s="223"/>
      <c r="W20" s="215"/>
      <c r="X20" s="238"/>
      <c r="Y20" s="215"/>
      <c r="Z20" s="238"/>
      <c r="AA20" s="238"/>
      <c r="AB20" s="238"/>
      <c r="AC20" s="238"/>
      <c r="AD20" s="238"/>
      <c r="AE20" s="238"/>
    </row>
    <row r="21" spans="1:33" ht="17.100000000000001" customHeight="1" thickBot="1">
      <c r="A21" s="227" t="s">
        <v>161</v>
      </c>
      <c r="C21" s="236"/>
      <c r="D21" s="239">
        <f>SUM(D15:D20)</f>
        <v>3882074476</v>
      </c>
      <c r="E21" s="235"/>
      <c r="F21" s="239">
        <f>SUM(F15:F20)</f>
        <v>438704620</v>
      </c>
      <c r="G21" s="235"/>
      <c r="H21" s="239">
        <f>SUM(H15:H20)</f>
        <v>600000000</v>
      </c>
      <c r="I21" s="235"/>
      <c r="J21" s="239">
        <f>SUM(J15:J20)</f>
        <v>9611896737</v>
      </c>
      <c r="K21" s="235"/>
      <c r="L21" s="239">
        <f>SUM(L15:L20)</f>
        <v>-31082821</v>
      </c>
      <c r="M21" s="235"/>
      <c r="N21" s="239">
        <f>SUM(N15:N20)</f>
        <v>174539</v>
      </c>
      <c r="O21" s="235"/>
      <c r="P21" s="239">
        <f>SUM(P15:P20)</f>
        <v>0</v>
      </c>
      <c r="Q21" s="235"/>
      <c r="R21" s="239">
        <f>SUM(R15:R20)</f>
        <v>0</v>
      </c>
      <c r="S21" s="239">
        <f>SUM(S15:S19)</f>
        <v>0</v>
      </c>
      <c r="T21" s="223"/>
      <c r="U21" s="239">
        <f>SUM(U15:U19)</f>
        <v>0</v>
      </c>
      <c r="V21" s="223"/>
      <c r="W21" s="239">
        <f>SUM(W15:W19)</f>
        <v>0</v>
      </c>
      <c r="X21" s="235"/>
      <c r="Y21" s="239">
        <f>SUM(Y15:Y20)</f>
        <v>-30908282</v>
      </c>
      <c r="Z21" s="235"/>
      <c r="AA21" s="239">
        <f>SUM(AA15:AA20)</f>
        <v>14501767551</v>
      </c>
      <c r="AB21" s="235"/>
      <c r="AC21" s="239">
        <f>SUM(AC15:AC20)</f>
        <v>361261789</v>
      </c>
      <c r="AD21" s="235"/>
      <c r="AE21" s="239">
        <f>SUM(AE15:AE20)</f>
        <v>14863029340</v>
      </c>
    </row>
    <row r="22" spans="1:33" ht="17.100000000000001" customHeight="1" thickTop="1">
      <c r="A22" s="227"/>
      <c r="C22" s="236"/>
      <c r="D22" s="230"/>
      <c r="E22" s="235"/>
      <c r="F22" s="230"/>
      <c r="G22" s="235"/>
      <c r="H22" s="230"/>
      <c r="I22" s="235"/>
      <c r="J22" s="230"/>
      <c r="K22" s="235"/>
      <c r="L22" s="230"/>
      <c r="M22" s="235"/>
      <c r="N22" s="230"/>
      <c r="O22" s="235"/>
      <c r="P22" s="230"/>
      <c r="Q22" s="235"/>
      <c r="R22" s="230"/>
      <c r="S22" s="230"/>
      <c r="T22" s="223"/>
      <c r="U22" s="223"/>
      <c r="V22" s="223"/>
      <c r="W22" s="230"/>
      <c r="X22" s="235"/>
      <c r="Y22" s="230"/>
      <c r="Z22" s="235"/>
      <c r="AA22" s="230"/>
      <c r="AB22" s="235"/>
      <c r="AC22" s="230"/>
      <c r="AD22" s="230"/>
      <c r="AE22" s="230"/>
      <c r="AF22" s="240"/>
      <c r="AG22" s="241"/>
    </row>
    <row r="23" spans="1:33" ht="17.100000000000001" customHeight="1">
      <c r="A23" s="227" t="s">
        <v>119</v>
      </c>
      <c r="D23" s="230">
        <v>3882074476</v>
      </c>
      <c r="E23" s="231"/>
      <c r="F23" s="230">
        <v>438704620</v>
      </c>
      <c r="G23" s="231"/>
      <c r="H23" s="230">
        <v>600000000</v>
      </c>
      <c r="I23" s="231"/>
      <c r="J23" s="230">
        <v>13230057406</v>
      </c>
      <c r="K23" s="231"/>
      <c r="L23" s="230">
        <f>-30815537</f>
        <v>-30815537</v>
      </c>
      <c r="M23" s="231"/>
      <c r="N23" s="230">
        <v>193691</v>
      </c>
      <c r="O23" s="231"/>
      <c r="P23" s="230"/>
      <c r="Q23" s="231"/>
      <c r="R23" s="230"/>
      <c r="S23" s="232">
        <v>12315204</v>
      </c>
      <c r="T23" s="223"/>
      <c r="U23" s="238">
        <v>-9433707</v>
      </c>
      <c r="V23" s="223"/>
      <c r="W23" s="232" t="s">
        <v>100</v>
      </c>
      <c r="X23" s="231"/>
      <c r="Y23" s="230">
        <f>SUM(L23:W23)</f>
        <v>-27740349</v>
      </c>
      <c r="Z23" s="231"/>
      <c r="AA23" s="230">
        <f>SUM(D23:W23)</f>
        <v>18123096153</v>
      </c>
      <c r="AB23" s="231"/>
      <c r="AC23" s="230">
        <v>189975407</v>
      </c>
      <c r="AD23" s="231"/>
      <c r="AE23" s="232">
        <f>SUM(AA23:AC23)</f>
        <v>18313071560</v>
      </c>
      <c r="AF23" s="233"/>
    </row>
    <row r="24" spans="1:33" ht="17.100000000000001" customHeight="1">
      <c r="A24" s="228" t="s">
        <v>213</v>
      </c>
      <c r="D24" s="256">
        <v>0</v>
      </c>
      <c r="E24" s="257"/>
      <c r="F24" s="256">
        <v>0</v>
      </c>
      <c r="G24" s="257"/>
      <c r="H24" s="256">
        <v>0</v>
      </c>
      <c r="I24" s="231"/>
      <c r="J24" s="256">
        <v>0</v>
      </c>
      <c r="K24" s="231"/>
      <c r="L24" s="256">
        <v>0</v>
      </c>
      <c r="M24" s="231"/>
      <c r="N24" s="256">
        <v>0</v>
      </c>
      <c r="O24" s="231"/>
      <c r="P24" s="256">
        <v>0</v>
      </c>
      <c r="Q24" s="231"/>
      <c r="R24" s="256">
        <v>0</v>
      </c>
      <c r="S24" s="256">
        <v>0</v>
      </c>
      <c r="T24" s="223"/>
      <c r="U24" s="256">
        <v>0</v>
      </c>
      <c r="V24" s="223"/>
      <c r="W24" s="256">
        <v>0</v>
      </c>
      <c r="X24" s="231"/>
      <c r="Y24" s="230">
        <f>SUM(L24:W24)</f>
        <v>0</v>
      </c>
      <c r="Z24" s="231"/>
      <c r="AA24" s="230">
        <f>SUM(D24:W24)</f>
        <v>0</v>
      </c>
      <c r="AB24" s="231"/>
      <c r="AC24" s="232">
        <v>3182841248</v>
      </c>
      <c r="AD24" s="231"/>
      <c r="AE24" s="232">
        <f>SUM(AA24:AC24)</f>
        <v>3182841248</v>
      </c>
      <c r="AF24" s="233"/>
    </row>
    <row r="25" spans="1:33" ht="17.100000000000001" customHeight="1">
      <c r="A25" s="228" t="s">
        <v>272</v>
      </c>
      <c r="D25" s="256">
        <v>0</v>
      </c>
      <c r="E25" s="257"/>
      <c r="F25" s="256">
        <v>0</v>
      </c>
      <c r="G25" s="257"/>
      <c r="H25" s="256">
        <v>0</v>
      </c>
      <c r="I25" s="231"/>
      <c r="J25" s="256">
        <v>0</v>
      </c>
      <c r="K25" s="231"/>
      <c r="L25" s="256">
        <v>0</v>
      </c>
      <c r="M25" s="231"/>
      <c r="N25" s="256">
        <v>0</v>
      </c>
      <c r="O25" s="231"/>
      <c r="P25" s="256">
        <v>0</v>
      </c>
      <c r="Q25" s="231"/>
      <c r="R25" s="256">
        <v>0</v>
      </c>
      <c r="S25" s="256">
        <v>0</v>
      </c>
      <c r="T25" s="223"/>
      <c r="U25" s="256">
        <v>0</v>
      </c>
      <c r="V25" s="223"/>
      <c r="W25" s="256">
        <v>0</v>
      </c>
      <c r="X25" s="231"/>
      <c r="Y25" s="230">
        <f>SUM(L25:W25)</f>
        <v>0</v>
      </c>
      <c r="Z25" s="231"/>
      <c r="AA25" s="230">
        <f>SUM(D25:W25)</f>
        <v>0</v>
      </c>
      <c r="AB25" s="231"/>
      <c r="AC25" s="232">
        <v>5767504</v>
      </c>
      <c r="AD25" s="231"/>
      <c r="AE25" s="232">
        <f>SUM(AA25:AC25)</f>
        <v>5767504</v>
      </c>
      <c r="AF25" s="233"/>
    </row>
    <row r="26" spans="1:33" ht="17.100000000000001" customHeight="1">
      <c r="A26" s="234" t="s">
        <v>43</v>
      </c>
      <c r="B26" s="234"/>
      <c r="D26" s="256">
        <v>0</v>
      </c>
      <c r="E26" s="258"/>
      <c r="F26" s="256">
        <v>0</v>
      </c>
      <c r="G26" s="258"/>
      <c r="H26" s="256">
        <v>0</v>
      </c>
      <c r="I26" s="231"/>
      <c r="J26" s="230">
        <v>-1999268100</v>
      </c>
      <c r="K26" s="231"/>
      <c r="L26" s="256">
        <v>0</v>
      </c>
      <c r="M26" s="231"/>
      <c r="N26" s="256">
        <v>0</v>
      </c>
      <c r="O26" s="231"/>
      <c r="P26" s="256">
        <v>0</v>
      </c>
      <c r="Q26" s="231"/>
      <c r="R26" s="256">
        <v>0</v>
      </c>
      <c r="S26" s="256">
        <v>0</v>
      </c>
      <c r="T26" s="223"/>
      <c r="U26" s="256">
        <v>0</v>
      </c>
      <c r="V26" s="223"/>
      <c r="W26" s="256">
        <v>0</v>
      </c>
      <c r="X26" s="231"/>
      <c r="Y26" s="230">
        <f>SUM(L26:W26)</f>
        <v>0</v>
      </c>
      <c r="Z26" s="231"/>
      <c r="AA26" s="230">
        <f>SUM(D26:W26)</f>
        <v>-1999268100</v>
      </c>
      <c r="AB26" s="231"/>
      <c r="AC26" s="232">
        <v>0</v>
      </c>
      <c r="AD26" s="231"/>
      <c r="AE26" s="232">
        <f>SUM(AA26:AC26)</f>
        <v>-1999268100</v>
      </c>
    </row>
    <row r="27" spans="1:33" s="208" customFormat="1" ht="17.100000000000001" customHeight="1">
      <c r="A27" s="234" t="s">
        <v>211</v>
      </c>
      <c r="B27" s="234"/>
      <c r="D27" s="230"/>
      <c r="E27" s="235"/>
      <c r="F27" s="230"/>
      <c r="G27" s="235"/>
      <c r="H27" s="230"/>
      <c r="I27" s="235"/>
      <c r="J27" s="230"/>
      <c r="K27" s="235"/>
      <c r="L27" s="230"/>
      <c r="M27" s="235"/>
      <c r="N27" s="230"/>
      <c r="O27" s="235"/>
      <c r="P27" s="230"/>
      <c r="Q27" s="235"/>
      <c r="R27" s="230"/>
      <c r="S27" s="230"/>
      <c r="T27" s="223"/>
      <c r="U27" s="238"/>
      <c r="V27" s="223"/>
      <c r="W27" s="230"/>
      <c r="X27" s="235"/>
      <c r="Y27" s="230"/>
      <c r="Z27" s="235"/>
      <c r="AA27" s="230"/>
      <c r="AB27" s="235"/>
      <c r="AC27" s="230"/>
      <c r="AD27" s="235"/>
      <c r="AE27" s="232"/>
    </row>
    <row r="28" spans="1:33" ht="16.5" customHeight="1">
      <c r="B28" s="234" t="s">
        <v>212</v>
      </c>
      <c r="D28" s="256">
        <v>0</v>
      </c>
      <c r="E28" s="258"/>
      <c r="F28" s="256">
        <v>0</v>
      </c>
      <c r="G28" s="258"/>
      <c r="H28" s="256">
        <v>0</v>
      </c>
      <c r="I28" s="231"/>
      <c r="J28" s="256">
        <v>0</v>
      </c>
      <c r="K28" s="231"/>
      <c r="L28" s="256">
        <v>0</v>
      </c>
      <c r="M28" s="231"/>
      <c r="N28" s="256">
        <v>0</v>
      </c>
      <c r="O28" s="231"/>
      <c r="P28" s="256">
        <v>0</v>
      </c>
      <c r="Q28" s="231"/>
      <c r="R28" s="256">
        <v>0</v>
      </c>
      <c r="S28" s="256">
        <v>0</v>
      </c>
      <c r="T28" s="223"/>
      <c r="U28" s="256">
        <v>0</v>
      </c>
      <c r="V28" s="223"/>
      <c r="W28" s="232">
        <v>0</v>
      </c>
      <c r="X28" s="231"/>
      <c r="Y28" s="230">
        <f>SUM(L28:W28)</f>
        <v>0</v>
      </c>
      <c r="Z28" s="231"/>
      <c r="AA28" s="230">
        <f>SUM(D28:W28)</f>
        <v>0</v>
      </c>
      <c r="AB28" s="235"/>
      <c r="AC28" s="230">
        <v>-983</v>
      </c>
      <c r="AD28" s="235"/>
      <c r="AE28" s="232">
        <f>SUM(AA28:AC28)</f>
        <v>-983</v>
      </c>
    </row>
    <row r="29" spans="1:33" ht="17.100000000000001" customHeight="1">
      <c r="A29" s="228" t="s">
        <v>214</v>
      </c>
      <c r="B29" s="234"/>
      <c r="D29" s="230"/>
      <c r="E29" s="235"/>
      <c r="F29" s="230"/>
      <c r="G29" s="235"/>
      <c r="H29" s="230"/>
      <c r="I29" s="235"/>
      <c r="J29" s="230"/>
      <c r="K29" s="235"/>
      <c r="L29" s="230"/>
      <c r="M29" s="235"/>
      <c r="N29" s="230"/>
      <c r="O29" s="235"/>
      <c r="P29" s="230"/>
      <c r="Q29" s="235"/>
      <c r="R29" s="230"/>
      <c r="S29" s="230"/>
      <c r="T29" s="223"/>
      <c r="U29" s="230"/>
      <c r="V29" s="223"/>
      <c r="W29" s="230"/>
      <c r="X29" s="235"/>
      <c r="Y29" s="230"/>
      <c r="Z29" s="235"/>
      <c r="AA29" s="230"/>
      <c r="AB29" s="235"/>
      <c r="AC29" s="230"/>
      <c r="AD29" s="235"/>
      <c r="AE29" s="232"/>
    </row>
    <row r="30" spans="1:33" ht="17.100000000000001" customHeight="1">
      <c r="B30" s="234" t="s">
        <v>215</v>
      </c>
      <c r="D30" s="256">
        <v>0</v>
      </c>
      <c r="E30" s="258"/>
      <c r="F30" s="256">
        <v>0</v>
      </c>
      <c r="G30" s="258"/>
      <c r="H30" s="256">
        <v>0</v>
      </c>
      <c r="I30" s="231"/>
      <c r="J30" s="256">
        <v>0</v>
      </c>
      <c r="K30" s="231"/>
      <c r="L30" s="256">
        <v>0</v>
      </c>
      <c r="M30" s="231"/>
      <c r="N30" s="256">
        <v>0</v>
      </c>
      <c r="O30" s="231"/>
      <c r="P30" s="256">
        <v>0</v>
      </c>
      <c r="Q30" s="231"/>
      <c r="R30" s="256">
        <v>0</v>
      </c>
      <c r="S30" s="256">
        <v>0</v>
      </c>
      <c r="T30" s="223"/>
      <c r="U30" s="256">
        <v>0</v>
      </c>
      <c r="V30" s="223"/>
      <c r="W30" s="230">
        <v>439715480</v>
      </c>
      <c r="X30" s="235"/>
      <c r="Y30" s="230">
        <f>SUM(L30:W30)</f>
        <v>439715480</v>
      </c>
      <c r="Z30" s="231"/>
      <c r="AA30" s="230">
        <f>SUM(D30:W30)</f>
        <v>439715480</v>
      </c>
      <c r="AB30" s="235"/>
      <c r="AC30" s="232">
        <v>2224553512</v>
      </c>
      <c r="AD30" s="235"/>
      <c r="AE30" s="232">
        <f>SUM(AA30:AC30)</f>
        <v>2664268992</v>
      </c>
    </row>
    <row r="31" spans="1:33" ht="17.100000000000001" customHeight="1">
      <c r="A31" s="234" t="s">
        <v>241</v>
      </c>
      <c r="B31" s="234"/>
      <c r="C31" s="236"/>
      <c r="D31" s="237" t="s">
        <v>100</v>
      </c>
      <c r="E31" s="235"/>
      <c r="F31" s="237" t="s">
        <v>100</v>
      </c>
      <c r="G31" s="235"/>
      <c r="H31" s="237" t="s">
        <v>100</v>
      </c>
      <c r="I31" s="235"/>
      <c r="J31" s="237">
        <f>+'PL7-8'!F90</f>
        <v>2784008457</v>
      </c>
      <c r="K31" s="235"/>
      <c r="L31" s="237">
        <f>'PL7-8'!F76</f>
        <v>8091483</v>
      </c>
      <c r="M31" s="235"/>
      <c r="N31" s="237">
        <f>+'PL7-8'!F80+'PL7-8'!F78</f>
        <v>-120498117</v>
      </c>
      <c r="O31" s="235"/>
      <c r="P31" s="237">
        <v>0</v>
      </c>
      <c r="Q31" s="235"/>
      <c r="R31" s="237">
        <v>0</v>
      </c>
      <c r="S31" s="237">
        <v>3173753</v>
      </c>
      <c r="T31" s="223"/>
      <c r="U31" s="237">
        <v>-4418701</v>
      </c>
      <c r="V31" s="223"/>
      <c r="W31" s="237" t="s">
        <v>100</v>
      </c>
      <c r="X31" s="235"/>
      <c r="Y31" s="237">
        <f>SUM(L31:W31)</f>
        <v>-113651582</v>
      </c>
      <c r="Z31" s="235"/>
      <c r="AA31" s="237">
        <f t="shared" ref="AA31" si="2">SUM(D31:W31)</f>
        <v>2670356875</v>
      </c>
      <c r="AB31" s="235"/>
      <c r="AC31" s="237">
        <f>+'PL7-8'!F97</f>
        <v>403287508</v>
      </c>
      <c r="AD31" s="235"/>
      <c r="AE31" s="237">
        <f>SUM(AA31:AC31)</f>
        <v>3073644383</v>
      </c>
      <c r="AF31" s="242"/>
    </row>
    <row r="32" spans="1:33" s="208" customFormat="1" ht="7.5" customHeight="1">
      <c r="A32" s="216"/>
      <c r="B32" s="216"/>
      <c r="D32" s="215"/>
      <c r="E32" s="238"/>
      <c r="F32" s="215"/>
      <c r="G32" s="238"/>
      <c r="H32" s="238"/>
      <c r="I32" s="238"/>
      <c r="J32" s="238"/>
      <c r="K32" s="238"/>
      <c r="L32" s="215"/>
      <c r="M32" s="238"/>
      <c r="N32" s="215"/>
      <c r="O32" s="238"/>
      <c r="P32" s="215"/>
      <c r="Q32" s="238"/>
      <c r="R32" s="215"/>
      <c r="S32" s="215"/>
      <c r="T32" s="223"/>
      <c r="U32" s="215"/>
      <c r="V32" s="223"/>
      <c r="W32" s="215"/>
      <c r="X32" s="238"/>
      <c r="Y32" s="215"/>
      <c r="Z32" s="238"/>
      <c r="AA32" s="238"/>
      <c r="AB32" s="238"/>
      <c r="AC32" s="238"/>
      <c r="AD32" s="238"/>
      <c r="AE32" s="238"/>
    </row>
    <row r="33" spans="1:31" ht="17.100000000000001" customHeight="1" thickBot="1">
      <c r="A33" s="227" t="s">
        <v>165</v>
      </c>
      <c r="C33" s="236"/>
      <c r="D33" s="239">
        <f>SUM(D23:D32)</f>
        <v>3882074476</v>
      </c>
      <c r="E33" s="235"/>
      <c r="F33" s="239">
        <f>SUM(F23:F32)</f>
        <v>438704620</v>
      </c>
      <c r="G33" s="235"/>
      <c r="H33" s="239">
        <f>SUM(H23:H32)</f>
        <v>600000000</v>
      </c>
      <c r="I33" s="235"/>
      <c r="J33" s="239">
        <f>SUM(J23:J32)</f>
        <v>14014797763</v>
      </c>
      <c r="K33" s="235"/>
      <c r="L33" s="239">
        <f>SUM(L23:L32)</f>
        <v>-22724054</v>
      </c>
      <c r="M33" s="235"/>
      <c r="N33" s="239">
        <f>SUM(N23:N32)</f>
        <v>-120304426</v>
      </c>
      <c r="O33" s="235"/>
      <c r="P33" s="239">
        <f>SUM(P23:P32)</f>
        <v>0</v>
      </c>
      <c r="Q33" s="235"/>
      <c r="R33" s="239">
        <f>SUM(R23:R32)</f>
        <v>0</v>
      </c>
      <c r="S33" s="239">
        <f>SUM(S23:S32)</f>
        <v>15488957</v>
      </c>
      <c r="T33" s="223"/>
      <c r="U33" s="239">
        <f>SUM(U23:U32)</f>
        <v>-13852408</v>
      </c>
      <c r="V33" s="223"/>
      <c r="W33" s="239">
        <f>SUM(W23:W32)</f>
        <v>439715480</v>
      </c>
      <c r="X33" s="235"/>
      <c r="Y33" s="239">
        <f>SUM(Y23:Y32)</f>
        <v>298323549</v>
      </c>
      <c r="Z33" s="235"/>
      <c r="AA33" s="239">
        <f>SUM(AA23:AA32)</f>
        <v>19233900408</v>
      </c>
      <c r="AB33" s="235"/>
      <c r="AC33" s="239">
        <f>SUM(AC23:AC32)</f>
        <v>6006424196</v>
      </c>
      <c r="AD33" s="235"/>
      <c r="AE33" s="239">
        <f>SUM(AE23:AE32)</f>
        <v>25240324604</v>
      </c>
    </row>
    <row r="34" spans="1:31" ht="17.100000000000001" customHeight="1" thickTop="1">
      <c r="A34" s="227"/>
      <c r="C34" s="236"/>
      <c r="D34" s="230"/>
      <c r="E34" s="235"/>
      <c r="F34" s="230"/>
      <c r="G34" s="235"/>
      <c r="H34" s="230"/>
      <c r="I34" s="235"/>
      <c r="J34" s="230"/>
      <c r="K34" s="235"/>
      <c r="L34" s="230"/>
      <c r="M34" s="235"/>
      <c r="N34" s="230"/>
      <c r="O34" s="235"/>
      <c r="P34" s="230"/>
      <c r="Q34" s="235"/>
      <c r="R34" s="230"/>
      <c r="S34" s="230"/>
      <c r="T34" s="223"/>
      <c r="U34" s="223"/>
      <c r="V34" s="223"/>
      <c r="W34" s="230"/>
      <c r="X34" s="235"/>
      <c r="Y34" s="230"/>
      <c r="Z34" s="235"/>
      <c r="AA34" s="230"/>
      <c r="AB34" s="235"/>
      <c r="AC34" s="230"/>
      <c r="AD34" s="235"/>
      <c r="AE34" s="230"/>
    </row>
    <row r="35" spans="1:31" ht="17.100000000000001" customHeight="1">
      <c r="A35" s="227"/>
      <c r="C35" s="236"/>
      <c r="D35" s="230"/>
      <c r="E35" s="235"/>
      <c r="F35" s="230"/>
      <c r="G35" s="235"/>
      <c r="H35" s="230"/>
      <c r="I35" s="235"/>
      <c r="J35" s="230"/>
      <c r="K35" s="235"/>
      <c r="L35" s="230"/>
      <c r="M35" s="235"/>
      <c r="N35" s="230"/>
      <c r="O35" s="235"/>
      <c r="P35" s="230"/>
      <c r="Q35" s="235"/>
      <c r="R35" s="230"/>
      <c r="S35" s="238"/>
      <c r="T35" s="223"/>
      <c r="U35" s="230"/>
      <c r="V35" s="223"/>
      <c r="W35" s="230"/>
      <c r="X35" s="235"/>
      <c r="Y35" s="230"/>
      <c r="Z35" s="235"/>
      <c r="AA35" s="230"/>
      <c r="AB35" s="235"/>
      <c r="AC35" s="230"/>
      <c r="AD35" s="235"/>
      <c r="AE35" s="230"/>
    </row>
    <row r="36" spans="1:31" ht="17.100000000000001" customHeight="1">
      <c r="A36" s="227"/>
      <c r="C36" s="236"/>
      <c r="D36" s="230"/>
      <c r="E36" s="235"/>
      <c r="F36" s="230"/>
      <c r="G36" s="235"/>
      <c r="H36" s="230"/>
      <c r="I36" s="235"/>
      <c r="J36" s="230"/>
      <c r="K36" s="235"/>
      <c r="L36" s="230"/>
      <c r="M36" s="235"/>
      <c r="N36" s="230"/>
      <c r="O36" s="235"/>
      <c r="P36" s="230"/>
      <c r="Q36" s="235"/>
      <c r="R36" s="230"/>
      <c r="S36" s="230"/>
      <c r="T36" s="223"/>
      <c r="V36" s="223"/>
      <c r="W36" s="230"/>
      <c r="X36" s="235"/>
      <c r="Y36" s="230"/>
      <c r="Z36" s="235"/>
      <c r="AA36" s="230"/>
      <c r="AB36" s="235"/>
      <c r="AC36" s="230"/>
      <c r="AD36" s="235"/>
      <c r="AE36" s="230"/>
    </row>
    <row r="37" spans="1:31" ht="17.100000000000001" customHeight="1">
      <c r="A37" s="227"/>
      <c r="C37" s="236"/>
      <c r="D37" s="230"/>
      <c r="E37" s="235"/>
      <c r="F37" s="230"/>
      <c r="G37" s="235"/>
      <c r="H37" s="230"/>
      <c r="I37" s="235"/>
      <c r="J37" s="230"/>
      <c r="K37" s="235"/>
      <c r="L37" s="230"/>
      <c r="M37" s="235"/>
      <c r="N37" s="230"/>
      <c r="O37" s="235"/>
      <c r="P37" s="230"/>
      <c r="Q37" s="235"/>
      <c r="R37" s="230"/>
      <c r="S37" s="230"/>
      <c r="T37" s="223"/>
      <c r="U37" s="223"/>
      <c r="V37" s="223"/>
      <c r="W37" s="230"/>
      <c r="X37" s="235"/>
      <c r="Y37" s="230"/>
      <c r="Z37" s="235"/>
      <c r="AA37" s="230"/>
      <c r="AB37" s="235"/>
      <c r="AC37" s="230"/>
      <c r="AD37" s="235"/>
      <c r="AE37" s="230"/>
    </row>
    <row r="38" spans="1:31" ht="17.100000000000001" customHeight="1">
      <c r="A38" s="227"/>
      <c r="C38" s="233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</row>
    <row r="39" spans="1:31" ht="17.100000000000001" customHeight="1">
      <c r="A39" s="227"/>
      <c r="C39" s="236"/>
      <c r="D39" s="230"/>
      <c r="E39" s="235"/>
      <c r="F39" s="230"/>
      <c r="G39" s="235"/>
      <c r="H39" s="230"/>
      <c r="I39" s="235"/>
      <c r="J39" s="230"/>
      <c r="K39" s="235"/>
      <c r="L39" s="230"/>
      <c r="M39" s="235"/>
      <c r="N39" s="230"/>
      <c r="O39" s="235"/>
      <c r="P39" s="230"/>
      <c r="Q39" s="235"/>
      <c r="R39" s="230"/>
      <c r="S39" s="230"/>
      <c r="T39" s="223"/>
      <c r="U39" s="223"/>
      <c r="V39" s="223"/>
      <c r="W39" s="230"/>
      <c r="X39" s="235"/>
      <c r="Y39" s="230"/>
      <c r="Z39" s="235"/>
      <c r="AA39" s="230"/>
      <c r="AB39" s="235"/>
      <c r="AC39" s="230"/>
      <c r="AD39" s="235"/>
      <c r="AE39" s="230"/>
    </row>
    <row r="40" spans="1:31" ht="17.100000000000001" customHeight="1">
      <c r="A40" s="227"/>
      <c r="C40" s="236"/>
      <c r="D40" s="230"/>
      <c r="E40" s="235"/>
      <c r="F40" s="230"/>
      <c r="G40" s="235"/>
      <c r="H40" s="230"/>
      <c r="I40" s="235"/>
      <c r="J40" s="230"/>
      <c r="K40" s="235"/>
      <c r="L40" s="230"/>
      <c r="M40" s="235"/>
      <c r="N40" s="230"/>
      <c r="O40" s="235"/>
      <c r="P40" s="230"/>
      <c r="Q40" s="235"/>
      <c r="R40" s="230"/>
      <c r="S40" s="230"/>
      <c r="T40" s="223"/>
      <c r="U40" s="223"/>
      <c r="V40" s="223"/>
      <c r="W40" s="230"/>
      <c r="X40" s="235"/>
      <c r="Y40" s="230"/>
      <c r="Z40" s="235"/>
      <c r="AA40" s="230"/>
      <c r="AB40" s="235"/>
      <c r="AC40" s="230"/>
      <c r="AD40" s="235"/>
      <c r="AE40" s="230"/>
    </row>
    <row r="41" spans="1:31" ht="20.25" hidden="1" customHeight="1">
      <c r="A41" s="234"/>
      <c r="B41" s="234"/>
      <c r="C41" s="233"/>
      <c r="D41" s="232"/>
      <c r="E41" s="235"/>
      <c r="F41" s="232"/>
      <c r="G41" s="235"/>
      <c r="H41" s="232"/>
      <c r="I41" s="235"/>
      <c r="J41" s="232"/>
      <c r="K41" s="235"/>
      <c r="L41" s="232"/>
      <c r="M41" s="235"/>
      <c r="N41" s="232"/>
      <c r="O41" s="235"/>
      <c r="P41" s="232"/>
      <c r="Q41" s="235"/>
      <c r="R41" s="232"/>
      <c r="S41" s="235"/>
      <c r="T41" s="235"/>
      <c r="U41" s="235"/>
      <c r="V41" s="235"/>
      <c r="W41" s="235"/>
      <c r="X41" s="235"/>
      <c r="Y41" s="232"/>
      <c r="Z41" s="235"/>
      <c r="AA41" s="232"/>
      <c r="AB41" s="235"/>
      <c r="AC41" s="232"/>
      <c r="AD41" s="235"/>
      <c r="AE41" s="232"/>
    </row>
    <row r="42" spans="1:31" ht="21.95" customHeight="1">
      <c r="A42" s="243" t="s">
        <v>104</v>
      </c>
      <c r="B42" s="244"/>
      <c r="C42" s="243"/>
      <c r="D42" s="245"/>
      <c r="E42" s="246"/>
      <c r="F42" s="245"/>
      <c r="G42" s="246"/>
      <c r="H42" s="245"/>
      <c r="I42" s="246"/>
      <c r="J42" s="246"/>
      <c r="K42" s="246"/>
      <c r="L42" s="245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  <c r="Y42" s="246"/>
      <c r="Z42" s="246"/>
      <c r="AA42" s="246"/>
      <c r="AB42" s="246"/>
      <c r="AC42" s="246"/>
      <c r="AD42" s="246"/>
      <c r="AE42" s="246"/>
    </row>
    <row r="54" spans="1:33" ht="18.75" customHeight="1">
      <c r="H54" s="249"/>
      <c r="I54" s="250"/>
      <c r="J54" s="250"/>
      <c r="K54" s="250"/>
      <c r="L54" s="249"/>
      <c r="M54" s="250"/>
      <c r="N54" s="250"/>
      <c r="O54" s="250"/>
      <c r="P54" s="250"/>
      <c r="Q54" s="250"/>
    </row>
    <row r="55" spans="1:33" ht="18.75" customHeight="1">
      <c r="H55" s="249"/>
      <c r="I55" s="250"/>
      <c r="J55" s="250"/>
      <c r="K55" s="250"/>
      <c r="L55" s="249"/>
      <c r="M55" s="250"/>
      <c r="N55" s="250"/>
      <c r="O55" s="250"/>
      <c r="P55" s="250"/>
      <c r="Q55" s="250"/>
    </row>
    <row r="56" spans="1:33" s="248" customFormat="1" ht="18.75" customHeight="1">
      <c r="A56" s="228"/>
      <c r="B56" s="228"/>
      <c r="C56" s="229"/>
      <c r="D56" s="247"/>
      <c r="F56" s="247"/>
      <c r="H56" s="219"/>
      <c r="I56" s="219"/>
      <c r="J56" s="219"/>
      <c r="K56" s="219"/>
      <c r="L56" s="219"/>
      <c r="M56" s="250"/>
      <c r="N56" s="250"/>
      <c r="O56" s="250"/>
      <c r="P56" s="250"/>
      <c r="Q56" s="250"/>
      <c r="AF56" s="229"/>
      <c r="AG56" s="229"/>
    </row>
    <row r="57" spans="1:33" s="248" customFormat="1" ht="18.75" customHeight="1">
      <c r="A57" s="228"/>
      <c r="B57" s="228"/>
      <c r="C57" s="229"/>
      <c r="D57" s="247"/>
      <c r="F57" s="247"/>
      <c r="H57" s="249"/>
      <c r="I57" s="250"/>
      <c r="J57" s="250"/>
      <c r="K57" s="250"/>
      <c r="L57" s="249"/>
      <c r="M57" s="250"/>
      <c r="N57" s="250"/>
      <c r="O57" s="250"/>
      <c r="P57" s="250"/>
      <c r="Q57" s="250"/>
      <c r="AF57" s="229"/>
      <c r="AG57" s="229"/>
    </row>
    <row r="58" spans="1:33" s="248" customFormat="1" ht="18.75" customHeight="1">
      <c r="A58" s="228"/>
      <c r="B58" s="228"/>
      <c r="C58" s="229"/>
      <c r="D58" s="247"/>
      <c r="F58" s="247"/>
      <c r="H58" s="249"/>
      <c r="I58" s="250"/>
      <c r="J58" s="250"/>
      <c r="K58" s="250"/>
      <c r="L58" s="249"/>
      <c r="M58" s="250"/>
      <c r="N58" s="250"/>
      <c r="O58" s="250"/>
      <c r="P58" s="250"/>
      <c r="Q58" s="250"/>
      <c r="AF58" s="229"/>
      <c r="AG58" s="229"/>
    </row>
    <row r="59" spans="1:33" s="248" customFormat="1" ht="18.75" customHeight="1">
      <c r="A59" s="228"/>
      <c r="B59" s="228"/>
      <c r="C59" s="229"/>
      <c r="D59" s="247"/>
      <c r="F59" s="247"/>
      <c r="H59" s="249"/>
      <c r="I59" s="250"/>
      <c r="J59" s="250"/>
      <c r="K59" s="250"/>
      <c r="L59" s="249"/>
      <c r="M59" s="250"/>
      <c r="N59" s="250"/>
      <c r="O59" s="250"/>
      <c r="P59" s="250"/>
      <c r="Q59" s="250"/>
      <c r="AF59" s="229"/>
      <c r="AG59" s="229"/>
    </row>
    <row r="60" spans="1:33" s="248" customFormat="1" ht="18.75" customHeight="1">
      <c r="A60" s="228"/>
      <c r="B60" s="228"/>
      <c r="C60" s="229"/>
      <c r="D60" s="247"/>
      <c r="F60" s="247"/>
      <c r="H60" s="249"/>
      <c r="I60" s="250"/>
      <c r="J60" s="250"/>
      <c r="K60" s="250"/>
      <c r="L60" s="249"/>
      <c r="M60" s="250"/>
      <c r="N60" s="250"/>
      <c r="O60" s="250"/>
      <c r="P60" s="250"/>
      <c r="Q60" s="250"/>
      <c r="AF60" s="229"/>
      <c r="AG60" s="229"/>
    </row>
    <row r="61" spans="1:33" s="248" customFormat="1" ht="18.75" customHeight="1">
      <c r="A61" s="228"/>
      <c r="B61" s="228"/>
      <c r="C61" s="229"/>
      <c r="D61" s="247"/>
      <c r="F61" s="247"/>
      <c r="H61" s="249"/>
      <c r="I61" s="250"/>
      <c r="J61" s="250"/>
      <c r="K61" s="250"/>
      <c r="L61" s="249"/>
      <c r="M61" s="250"/>
      <c r="N61" s="250"/>
      <c r="O61" s="250"/>
      <c r="P61" s="250"/>
      <c r="Q61" s="250"/>
      <c r="AF61" s="229"/>
      <c r="AG61" s="229"/>
    </row>
    <row r="62" spans="1:33" s="248" customFormat="1" ht="18.75" customHeight="1">
      <c r="A62" s="228"/>
      <c r="B62" s="228"/>
      <c r="C62" s="229"/>
      <c r="D62" s="247"/>
      <c r="F62" s="247"/>
      <c r="H62" s="249"/>
      <c r="I62" s="250"/>
      <c r="J62" s="250"/>
      <c r="K62" s="250"/>
      <c r="L62" s="249"/>
      <c r="M62" s="250"/>
      <c r="N62" s="250"/>
      <c r="O62" s="250"/>
      <c r="P62" s="250"/>
      <c r="Q62" s="250"/>
      <c r="AF62" s="229"/>
      <c r="AG62" s="229"/>
    </row>
    <row r="63" spans="1:33" s="248" customFormat="1" ht="18.75" customHeight="1">
      <c r="A63" s="228"/>
      <c r="B63" s="228"/>
      <c r="C63" s="229"/>
      <c r="D63" s="247"/>
      <c r="F63" s="247"/>
      <c r="H63" s="249"/>
      <c r="I63" s="250"/>
      <c r="J63" s="250"/>
      <c r="K63" s="250"/>
      <c r="L63" s="249"/>
      <c r="M63" s="250"/>
      <c r="N63" s="250"/>
      <c r="O63" s="250"/>
      <c r="P63" s="250"/>
      <c r="Q63" s="250"/>
      <c r="AF63" s="229"/>
      <c r="AG63" s="229"/>
    </row>
    <row r="64" spans="1:33" s="248" customFormat="1" ht="18.75" customHeight="1">
      <c r="A64" s="228"/>
      <c r="B64" s="228"/>
      <c r="C64" s="229"/>
      <c r="D64" s="247"/>
      <c r="F64" s="247"/>
      <c r="H64" s="249"/>
      <c r="I64" s="250"/>
      <c r="J64" s="250"/>
      <c r="K64" s="250"/>
      <c r="L64" s="249"/>
      <c r="M64" s="250"/>
      <c r="N64" s="250"/>
      <c r="O64" s="250"/>
      <c r="P64" s="250"/>
      <c r="Q64" s="250"/>
      <c r="AF64" s="229"/>
      <c r="AG64" s="229"/>
    </row>
    <row r="65" spans="1:33" s="248" customFormat="1" ht="18.75" customHeight="1">
      <c r="A65" s="228"/>
      <c r="B65" s="228"/>
      <c r="C65" s="229"/>
      <c r="D65" s="247"/>
      <c r="F65" s="247"/>
      <c r="H65" s="249"/>
      <c r="I65" s="250"/>
      <c r="J65" s="250"/>
      <c r="K65" s="250"/>
      <c r="L65" s="249"/>
      <c r="M65" s="250"/>
      <c r="N65" s="250"/>
      <c r="O65" s="250"/>
      <c r="P65" s="250"/>
      <c r="Q65" s="250"/>
      <c r="AF65" s="229"/>
      <c r="AG65" s="229"/>
    </row>
    <row r="66" spans="1:33" s="248" customFormat="1" ht="18.75" customHeight="1">
      <c r="A66" s="228"/>
      <c r="B66" s="228"/>
      <c r="C66" s="229"/>
      <c r="D66" s="247"/>
      <c r="F66" s="247"/>
      <c r="H66" s="249"/>
      <c r="I66" s="250"/>
      <c r="J66" s="250"/>
      <c r="K66" s="250"/>
      <c r="L66" s="249"/>
      <c r="M66" s="250"/>
      <c r="N66" s="250"/>
      <c r="O66" s="250"/>
      <c r="P66" s="250"/>
      <c r="Q66" s="250"/>
      <c r="AF66" s="229"/>
      <c r="AG66" s="229"/>
    </row>
    <row r="67" spans="1:33" s="248" customFormat="1" ht="18.75" customHeight="1">
      <c r="A67" s="228"/>
      <c r="B67" s="228"/>
      <c r="C67" s="229"/>
      <c r="D67" s="247"/>
      <c r="F67" s="247"/>
      <c r="H67" s="249"/>
      <c r="I67" s="250"/>
      <c r="J67" s="250"/>
      <c r="K67" s="250"/>
      <c r="L67" s="249"/>
      <c r="M67" s="250"/>
      <c r="N67" s="250"/>
      <c r="O67" s="250"/>
      <c r="P67" s="250"/>
      <c r="Q67" s="250"/>
      <c r="AF67" s="229"/>
      <c r="AG67" s="229"/>
    </row>
    <row r="68" spans="1:33" s="248" customFormat="1" ht="18.75" customHeight="1">
      <c r="A68" s="228"/>
      <c r="B68" s="228"/>
      <c r="C68" s="229"/>
      <c r="D68" s="247"/>
      <c r="F68" s="247"/>
      <c r="H68" s="249"/>
      <c r="I68" s="250"/>
      <c r="J68" s="250"/>
      <c r="K68" s="250"/>
      <c r="L68" s="249"/>
      <c r="M68" s="250"/>
      <c r="N68" s="250"/>
      <c r="O68" s="250"/>
      <c r="P68" s="250"/>
      <c r="Q68" s="250"/>
      <c r="AF68" s="229"/>
      <c r="AG68" s="229"/>
    </row>
    <row r="69" spans="1:33" s="248" customFormat="1" ht="18.75" customHeight="1">
      <c r="A69" s="228"/>
      <c r="B69" s="228"/>
      <c r="C69" s="229"/>
      <c r="D69" s="247"/>
      <c r="F69" s="247"/>
      <c r="H69" s="249"/>
      <c r="I69" s="250"/>
      <c r="J69" s="250"/>
      <c r="K69" s="250"/>
      <c r="L69" s="249"/>
      <c r="M69" s="250"/>
      <c r="N69" s="250"/>
      <c r="O69" s="250"/>
      <c r="P69" s="250"/>
      <c r="Q69" s="250"/>
      <c r="AF69" s="229"/>
      <c r="AG69" s="229"/>
    </row>
    <row r="70" spans="1:33" s="248" customFormat="1" ht="18.75" customHeight="1">
      <c r="A70" s="228"/>
      <c r="B70" s="228"/>
      <c r="C70" s="229"/>
      <c r="D70" s="247"/>
      <c r="F70" s="247"/>
      <c r="H70" s="249"/>
      <c r="I70" s="250"/>
      <c r="J70" s="250"/>
      <c r="K70" s="250"/>
      <c r="L70" s="249"/>
      <c r="M70" s="250"/>
      <c r="N70" s="250"/>
      <c r="O70" s="250"/>
      <c r="P70" s="250"/>
      <c r="Q70" s="250"/>
      <c r="AF70" s="229"/>
      <c r="AG70" s="229"/>
    </row>
    <row r="71" spans="1:33" s="248" customFormat="1" ht="18.75" customHeight="1">
      <c r="A71" s="228"/>
      <c r="B71" s="228"/>
      <c r="C71" s="229"/>
      <c r="D71" s="247"/>
      <c r="F71" s="247"/>
      <c r="H71" s="249"/>
      <c r="I71" s="250"/>
      <c r="J71" s="250"/>
      <c r="K71" s="250"/>
      <c r="L71" s="249"/>
      <c r="M71" s="250"/>
      <c r="N71" s="250"/>
      <c r="O71" s="250"/>
      <c r="P71" s="250"/>
      <c r="Q71" s="250"/>
      <c r="AF71" s="229"/>
      <c r="AG71" s="229"/>
    </row>
    <row r="72" spans="1:33" s="248" customFormat="1" ht="18.75" customHeight="1">
      <c r="A72" s="228"/>
      <c r="B72" s="228"/>
      <c r="C72" s="229"/>
      <c r="D72" s="247"/>
      <c r="F72" s="247"/>
      <c r="H72" s="249"/>
      <c r="I72" s="250"/>
      <c r="J72" s="250"/>
      <c r="K72" s="250"/>
      <c r="L72" s="249"/>
      <c r="M72" s="250"/>
      <c r="N72" s="250"/>
      <c r="O72" s="250"/>
      <c r="P72" s="250"/>
      <c r="Q72" s="250"/>
      <c r="AF72" s="229"/>
      <c r="AG72" s="229"/>
    </row>
    <row r="73" spans="1:33" s="248" customFormat="1" ht="18.75" customHeight="1">
      <c r="A73" s="228"/>
      <c r="B73" s="228"/>
      <c r="C73" s="229"/>
      <c r="D73" s="247"/>
      <c r="F73" s="247"/>
      <c r="H73" s="249"/>
      <c r="I73" s="250"/>
      <c r="J73" s="250"/>
      <c r="K73" s="250"/>
      <c r="L73" s="249"/>
      <c r="M73" s="250"/>
      <c r="N73" s="250"/>
      <c r="O73" s="250"/>
      <c r="P73" s="250"/>
      <c r="Q73" s="250"/>
      <c r="AF73" s="229"/>
      <c r="AG73" s="229"/>
    </row>
    <row r="74" spans="1:33" s="248" customFormat="1" ht="18.75" customHeight="1">
      <c r="A74" s="228"/>
      <c r="B74" s="228"/>
      <c r="C74" s="229"/>
      <c r="D74" s="247"/>
      <c r="F74" s="247"/>
      <c r="H74" s="249"/>
      <c r="I74" s="250"/>
      <c r="J74" s="250"/>
      <c r="K74" s="250"/>
      <c r="L74" s="249"/>
      <c r="M74" s="250"/>
      <c r="N74" s="250"/>
      <c r="O74" s="250"/>
      <c r="P74" s="250"/>
      <c r="Q74" s="250"/>
      <c r="AF74" s="229"/>
      <c r="AG74" s="229"/>
    </row>
    <row r="75" spans="1:33" s="248" customFormat="1" ht="18.75" customHeight="1">
      <c r="A75" s="228"/>
      <c r="B75" s="228"/>
      <c r="C75" s="229"/>
      <c r="D75" s="247"/>
      <c r="F75" s="247"/>
      <c r="H75" s="249"/>
      <c r="I75" s="250"/>
      <c r="J75" s="250"/>
      <c r="K75" s="250"/>
      <c r="L75" s="249"/>
      <c r="M75" s="250"/>
      <c r="N75" s="250"/>
      <c r="O75" s="250"/>
      <c r="P75" s="250"/>
      <c r="Q75" s="250"/>
      <c r="AF75" s="229"/>
      <c r="AG75" s="229"/>
    </row>
    <row r="76" spans="1:33" s="248" customFormat="1" ht="18.75" customHeight="1">
      <c r="A76" s="228"/>
      <c r="B76" s="228"/>
      <c r="C76" s="229"/>
      <c r="D76" s="247"/>
      <c r="F76" s="247"/>
      <c r="H76" s="249"/>
      <c r="I76" s="250"/>
      <c r="J76" s="250"/>
      <c r="K76" s="250"/>
      <c r="L76" s="249"/>
      <c r="M76" s="250"/>
      <c r="N76" s="250"/>
      <c r="O76" s="250"/>
      <c r="P76" s="250"/>
      <c r="Q76" s="250"/>
      <c r="AF76" s="229"/>
      <c r="AG76" s="229"/>
    </row>
    <row r="77" spans="1:33" s="248" customFormat="1" ht="18.75" customHeight="1">
      <c r="A77" s="228"/>
      <c r="B77" s="228"/>
      <c r="C77" s="229"/>
      <c r="D77" s="247"/>
      <c r="F77" s="247"/>
      <c r="H77" s="249"/>
      <c r="I77" s="250"/>
      <c r="J77" s="250"/>
      <c r="K77" s="250"/>
      <c r="L77" s="249"/>
      <c r="M77" s="250"/>
      <c r="N77" s="250"/>
      <c r="O77" s="250"/>
      <c r="P77" s="250"/>
      <c r="Q77" s="250"/>
      <c r="AF77" s="229"/>
      <c r="AG77" s="229"/>
    </row>
    <row r="78" spans="1:33" s="248" customFormat="1" ht="18.75" customHeight="1">
      <c r="A78" s="228"/>
      <c r="B78" s="228"/>
      <c r="C78" s="229"/>
      <c r="D78" s="247"/>
      <c r="F78" s="247"/>
      <c r="H78" s="249"/>
      <c r="I78" s="250"/>
      <c r="J78" s="250"/>
      <c r="K78" s="250"/>
      <c r="L78" s="249"/>
      <c r="M78" s="250"/>
      <c r="N78" s="250"/>
      <c r="O78" s="250"/>
      <c r="P78" s="250"/>
      <c r="Q78" s="250"/>
      <c r="AF78" s="229"/>
      <c r="AG78" s="229"/>
    </row>
    <row r="79" spans="1:33" s="248" customFormat="1" ht="18.75" customHeight="1">
      <c r="A79" s="228"/>
      <c r="B79" s="228"/>
      <c r="C79" s="229"/>
      <c r="D79" s="247"/>
      <c r="F79" s="247"/>
      <c r="H79" s="249"/>
      <c r="I79" s="250"/>
      <c r="J79" s="250"/>
      <c r="K79" s="250"/>
      <c r="L79" s="249"/>
      <c r="M79" s="250"/>
      <c r="N79" s="250"/>
      <c r="O79" s="250"/>
      <c r="P79" s="250"/>
      <c r="Q79" s="250"/>
      <c r="AF79" s="229"/>
      <c r="AG79" s="229"/>
    </row>
    <row r="80" spans="1:33" s="248" customFormat="1" ht="18.75" customHeight="1">
      <c r="A80" s="228"/>
      <c r="B80" s="228"/>
      <c r="C80" s="229"/>
      <c r="D80" s="247"/>
      <c r="F80" s="247"/>
      <c r="H80" s="249"/>
      <c r="I80" s="250"/>
      <c r="J80" s="250"/>
      <c r="K80" s="250"/>
      <c r="L80" s="249"/>
      <c r="M80" s="250"/>
      <c r="N80" s="250"/>
      <c r="O80" s="250"/>
      <c r="P80" s="250"/>
      <c r="Q80" s="250"/>
      <c r="AF80" s="229"/>
      <c r="AG80" s="229"/>
    </row>
    <row r="81" spans="1:33" s="248" customFormat="1" ht="18.75" customHeight="1">
      <c r="A81" s="228"/>
      <c r="B81" s="228"/>
      <c r="C81" s="229"/>
      <c r="D81" s="247"/>
      <c r="F81" s="247"/>
      <c r="H81" s="249"/>
      <c r="I81" s="250"/>
      <c r="J81" s="250"/>
      <c r="K81" s="250"/>
      <c r="L81" s="249"/>
      <c r="M81" s="250"/>
      <c r="N81" s="250"/>
      <c r="O81" s="250"/>
      <c r="P81" s="250"/>
      <c r="Q81" s="250"/>
      <c r="AF81" s="229"/>
      <c r="AG81" s="229"/>
    </row>
    <row r="82" spans="1:33" s="248" customFormat="1" ht="18.75" customHeight="1">
      <c r="A82" s="228"/>
      <c r="B82" s="228"/>
      <c r="C82" s="229"/>
      <c r="D82" s="247"/>
      <c r="F82" s="247"/>
      <c r="H82" s="249"/>
      <c r="I82" s="250"/>
      <c r="J82" s="250"/>
      <c r="K82" s="250"/>
      <c r="L82" s="249"/>
      <c r="M82" s="250"/>
      <c r="N82" s="250"/>
      <c r="O82" s="250"/>
      <c r="P82" s="250"/>
      <c r="Q82" s="250"/>
      <c r="AF82" s="229"/>
      <c r="AG82" s="229"/>
    </row>
    <row r="83" spans="1:33" s="248" customFormat="1" ht="18.75" customHeight="1">
      <c r="A83" s="228"/>
      <c r="B83" s="228"/>
      <c r="C83" s="229"/>
      <c r="D83" s="247"/>
      <c r="F83" s="247"/>
      <c r="H83" s="249"/>
      <c r="I83" s="250"/>
      <c r="J83" s="250"/>
      <c r="K83" s="250"/>
      <c r="L83" s="249"/>
      <c r="M83" s="250"/>
      <c r="N83" s="250"/>
      <c r="O83" s="250"/>
      <c r="P83" s="250"/>
      <c r="Q83" s="250"/>
      <c r="AF83" s="229"/>
      <c r="AG83" s="229"/>
    </row>
    <row r="84" spans="1:33" s="248" customFormat="1" ht="18.75" customHeight="1">
      <c r="A84" s="228"/>
      <c r="B84" s="228"/>
      <c r="C84" s="229"/>
      <c r="D84" s="247"/>
      <c r="F84" s="247"/>
      <c r="H84" s="249"/>
      <c r="I84" s="250"/>
      <c r="J84" s="250"/>
      <c r="K84" s="250"/>
      <c r="L84" s="249"/>
      <c r="M84" s="250"/>
      <c r="N84" s="250"/>
      <c r="O84" s="250"/>
      <c r="P84" s="250"/>
      <c r="Q84" s="250"/>
      <c r="AF84" s="229"/>
      <c r="AG84" s="229"/>
    </row>
    <row r="85" spans="1:33" s="248" customFormat="1" ht="18.75" customHeight="1">
      <c r="A85" s="228"/>
      <c r="B85" s="228"/>
      <c r="C85" s="229"/>
      <c r="D85" s="247"/>
      <c r="F85" s="247"/>
      <c r="H85" s="249"/>
      <c r="I85" s="250"/>
      <c r="J85" s="250"/>
      <c r="K85" s="250"/>
      <c r="L85" s="249"/>
      <c r="M85" s="250"/>
      <c r="N85" s="250"/>
      <c r="O85" s="250"/>
      <c r="P85" s="250"/>
      <c r="Q85" s="250"/>
      <c r="AF85" s="229"/>
      <c r="AG85" s="229"/>
    </row>
    <row r="86" spans="1:33" s="248" customFormat="1" ht="18.75" customHeight="1">
      <c r="A86" s="228"/>
      <c r="B86" s="228"/>
      <c r="C86" s="229"/>
      <c r="D86" s="247"/>
      <c r="F86" s="247"/>
      <c r="H86" s="249"/>
      <c r="I86" s="250"/>
      <c r="J86" s="250"/>
      <c r="K86" s="250"/>
      <c r="L86" s="249"/>
      <c r="M86" s="250"/>
      <c r="N86" s="250"/>
      <c r="O86" s="250"/>
      <c r="P86" s="250"/>
      <c r="Q86" s="250"/>
      <c r="AF86" s="229"/>
      <c r="AG86" s="229"/>
    </row>
    <row r="87" spans="1:33" s="248" customFormat="1" ht="18.75" customHeight="1">
      <c r="A87" s="228"/>
      <c r="B87" s="228"/>
      <c r="C87" s="229"/>
      <c r="D87" s="247"/>
      <c r="F87" s="247"/>
      <c r="H87" s="249"/>
      <c r="I87" s="250"/>
      <c r="J87" s="250"/>
      <c r="K87" s="250"/>
      <c r="L87" s="249"/>
      <c r="M87" s="250"/>
      <c r="N87" s="250"/>
      <c r="O87" s="250"/>
      <c r="P87" s="250"/>
      <c r="Q87" s="250"/>
      <c r="AF87" s="229"/>
      <c r="AG87" s="229"/>
    </row>
    <row r="88" spans="1:33" s="248" customFormat="1" ht="18.75" customHeight="1">
      <c r="A88" s="228"/>
      <c r="B88" s="228"/>
      <c r="C88" s="229"/>
      <c r="D88" s="247"/>
      <c r="F88" s="247"/>
      <c r="H88" s="249"/>
      <c r="I88" s="250"/>
      <c r="J88" s="250"/>
      <c r="K88" s="250"/>
      <c r="L88" s="249"/>
      <c r="M88" s="250"/>
      <c r="N88" s="250"/>
      <c r="O88" s="250"/>
      <c r="P88" s="250"/>
      <c r="Q88" s="250"/>
      <c r="AF88" s="229"/>
      <c r="AG88" s="229"/>
    </row>
    <row r="89" spans="1:33" s="248" customFormat="1" ht="18.75" customHeight="1">
      <c r="A89" s="228"/>
      <c r="B89" s="228"/>
      <c r="C89" s="229"/>
      <c r="D89" s="247"/>
      <c r="F89" s="247"/>
      <c r="H89" s="249"/>
      <c r="I89" s="250"/>
      <c r="J89" s="250"/>
      <c r="K89" s="250"/>
      <c r="L89" s="249"/>
      <c r="M89" s="250"/>
      <c r="N89" s="250"/>
      <c r="O89" s="250"/>
      <c r="P89" s="250"/>
      <c r="Q89" s="250"/>
      <c r="AF89" s="229"/>
      <c r="AG89" s="229"/>
    </row>
    <row r="90" spans="1:33" s="248" customFormat="1" ht="18.75" customHeight="1">
      <c r="A90" s="228"/>
      <c r="B90" s="228"/>
      <c r="C90" s="229"/>
      <c r="D90" s="247"/>
      <c r="F90" s="247"/>
      <c r="H90" s="249"/>
      <c r="I90" s="250"/>
      <c r="J90" s="250"/>
      <c r="K90" s="250"/>
      <c r="L90" s="249"/>
      <c r="M90" s="250"/>
      <c r="N90" s="250"/>
      <c r="O90" s="250"/>
      <c r="P90" s="250"/>
      <c r="Q90" s="250"/>
      <c r="AF90" s="229"/>
      <c r="AG90" s="229"/>
    </row>
    <row r="91" spans="1:33" s="248" customFormat="1" ht="18.75" customHeight="1">
      <c r="A91" s="228"/>
      <c r="B91" s="228"/>
      <c r="C91" s="229"/>
      <c r="D91" s="247"/>
      <c r="F91" s="247"/>
      <c r="H91" s="249"/>
      <c r="I91" s="250"/>
      <c r="J91" s="250"/>
      <c r="K91" s="250"/>
      <c r="L91" s="249"/>
      <c r="M91" s="250"/>
      <c r="N91" s="250"/>
      <c r="O91" s="250"/>
      <c r="P91" s="250"/>
      <c r="Q91" s="250"/>
      <c r="AF91" s="229"/>
      <c r="AG91" s="229"/>
    </row>
    <row r="92" spans="1:33" s="248" customFormat="1" ht="18.75" customHeight="1">
      <c r="A92" s="228"/>
      <c r="B92" s="228"/>
      <c r="C92" s="229"/>
      <c r="D92" s="247"/>
      <c r="F92" s="247"/>
      <c r="H92" s="249"/>
      <c r="I92" s="250"/>
      <c r="J92" s="250"/>
      <c r="K92" s="250"/>
      <c r="L92" s="249"/>
      <c r="M92" s="250"/>
      <c r="N92" s="250"/>
      <c r="O92" s="250"/>
      <c r="P92" s="250"/>
      <c r="Q92" s="250"/>
      <c r="AF92" s="229"/>
      <c r="AG92" s="229"/>
    </row>
    <row r="93" spans="1:33" s="248" customFormat="1" ht="18.75" customHeight="1">
      <c r="A93" s="228"/>
      <c r="B93" s="228"/>
      <c r="C93" s="229"/>
      <c r="D93" s="247"/>
      <c r="F93" s="247"/>
      <c r="H93" s="249"/>
      <c r="I93" s="250"/>
      <c r="J93" s="250"/>
      <c r="K93" s="250"/>
      <c r="L93" s="249"/>
      <c r="M93" s="250"/>
      <c r="N93" s="250"/>
      <c r="O93" s="250"/>
      <c r="P93" s="250"/>
      <c r="Q93" s="250"/>
      <c r="AF93" s="229"/>
      <c r="AG93" s="229"/>
    </row>
    <row r="94" spans="1:33" s="248" customFormat="1" ht="18.75" customHeight="1">
      <c r="A94" s="228"/>
      <c r="B94" s="228"/>
      <c r="C94" s="229"/>
      <c r="D94" s="247"/>
      <c r="F94" s="247"/>
      <c r="H94" s="249"/>
      <c r="I94" s="250"/>
      <c r="J94" s="250"/>
      <c r="K94" s="250"/>
      <c r="L94" s="249"/>
      <c r="M94" s="250"/>
      <c r="N94" s="250"/>
      <c r="O94" s="250"/>
      <c r="P94" s="250"/>
      <c r="Q94" s="250"/>
      <c r="AF94" s="229"/>
      <c r="AG94" s="229"/>
    </row>
    <row r="95" spans="1:33" s="248" customFormat="1" ht="18.75" customHeight="1">
      <c r="A95" s="228"/>
      <c r="B95" s="228"/>
      <c r="C95" s="229"/>
      <c r="D95" s="247"/>
      <c r="F95" s="247"/>
      <c r="H95" s="249"/>
      <c r="I95" s="250"/>
      <c r="J95" s="250"/>
      <c r="K95" s="250"/>
      <c r="L95" s="249"/>
      <c r="M95" s="250"/>
      <c r="N95" s="250"/>
      <c r="O95" s="250"/>
      <c r="P95" s="250"/>
      <c r="Q95" s="250"/>
      <c r="AF95" s="229"/>
      <c r="AG95" s="229"/>
    </row>
    <row r="96" spans="1:33" s="248" customFormat="1" ht="18.75" customHeight="1">
      <c r="A96" s="228"/>
      <c r="B96" s="228"/>
      <c r="C96" s="229"/>
      <c r="D96" s="247"/>
      <c r="F96" s="247"/>
      <c r="H96" s="249"/>
      <c r="I96" s="250"/>
      <c r="J96" s="250"/>
      <c r="K96" s="250"/>
      <c r="L96" s="249"/>
      <c r="M96" s="250"/>
      <c r="N96" s="250"/>
      <c r="O96" s="250"/>
      <c r="P96" s="250"/>
      <c r="Q96" s="250"/>
      <c r="AF96" s="229"/>
      <c r="AG96" s="229"/>
    </row>
    <row r="97" spans="1:33" s="248" customFormat="1" ht="18.75" customHeight="1">
      <c r="A97" s="228"/>
      <c r="B97" s="228"/>
      <c r="C97" s="229"/>
      <c r="D97" s="247"/>
      <c r="F97" s="247"/>
      <c r="H97" s="249"/>
      <c r="I97" s="250"/>
      <c r="J97" s="250"/>
      <c r="K97" s="250"/>
      <c r="L97" s="249"/>
      <c r="M97" s="250"/>
      <c r="N97" s="250"/>
      <c r="O97" s="250"/>
      <c r="P97" s="250"/>
      <c r="Q97" s="250"/>
      <c r="AF97" s="229"/>
      <c r="AG97" s="229"/>
    </row>
    <row r="98" spans="1:33" s="248" customFormat="1" ht="18.75" customHeight="1">
      <c r="A98" s="228"/>
      <c r="B98" s="228"/>
      <c r="C98" s="229"/>
      <c r="D98" s="247"/>
      <c r="F98" s="247"/>
      <c r="H98" s="249"/>
      <c r="I98" s="250"/>
      <c r="J98" s="250"/>
      <c r="K98" s="250"/>
      <c r="L98" s="249"/>
      <c r="M98" s="250"/>
      <c r="N98" s="250"/>
      <c r="O98" s="250"/>
      <c r="P98" s="250"/>
      <c r="Q98" s="250"/>
      <c r="AF98" s="229"/>
      <c r="AG98" s="229"/>
    </row>
    <row r="99" spans="1:33" s="248" customFormat="1" ht="18.75" customHeight="1">
      <c r="A99" s="228"/>
      <c r="B99" s="228"/>
      <c r="C99" s="229"/>
      <c r="D99" s="247"/>
      <c r="F99" s="247"/>
      <c r="H99" s="249"/>
      <c r="I99" s="250"/>
      <c r="J99" s="250"/>
      <c r="K99" s="250"/>
      <c r="L99" s="249"/>
      <c r="M99" s="250"/>
      <c r="N99" s="250"/>
      <c r="O99" s="250"/>
      <c r="P99" s="250"/>
      <c r="Q99" s="250"/>
      <c r="AF99" s="229"/>
      <c r="AG99" s="229"/>
    </row>
    <row r="100" spans="1:33" s="248" customFormat="1" ht="18.75" customHeight="1">
      <c r="A100" s="228"/>
      <c r="B100" s="228"/>
      <c r="C100" s="229"/>
      <c r="D100" s="247"/>
      <c r="F100" s="247"/>
      <c r="H100" s="249"/>
      <c r="I100" s="250"/>
      <c r="J100" s="250"/>
      <c r="K100" s="250"/>
      <c r="L100" s="249"/>
      <c r="M100" s="250"/>
      <c r="N100" s="250"/>
      <c r="O100" s="250"/>
      <c r="P100" s="250"/>
      <c r="Q100" s="250"/>
      <c r="AF100" s="229"/>
      <c r="AG100" s="229"/>
    </row>
    <row r="101" spans="1:33" s="248" customFormat="1" ht="18.75" customHeight="1">
      <c r="A101" s="228"/>
      <c r="B101" s="228"/>
      <c r="C101" s="229"/>
      <c r="D101" s="247"/>
      <c r="F101" s="247"/>
      <c r="H101" s="249"/>
      <c r="I101" s="250"/>
      <c r="J101" s="250"/>
      <c r="K101" s="250"/>
      <c r="L101" s="249"/>
      <c r="M101" s="250"/>
      <c r="N101" s="250"/>
      <c r="O101" s="250"/>
      <c r="P101" s="250"/>
      <c r="Q101" s="250"/>
      <c r="AF101" s="229"/>
      <c r="AG101" s="229"/>
    </row>
    <row r="102" spans="1:33" s="248" customFormat="1" ht="18.75" customHeight="1">
      <c r="A102" s="228"/>
      <c r="B102" s="228"/>
      <c r="C102" s="229"/>
      <c r="D102" s="247"/>
      <c r="F102" s="247"/>
      <c r="H102" s="249"/>
      <c r="I102" s="250"/>
      <c r="J102" s="250"/>
      <c r="K102" s="250"/>
      <c r="L102" s="249"/>
      <c r="M102" s="250"/>
      <c r="N102" s="250"/>
      <c r="O102" s="250"/>
      <c r="P102" s="250"/>
      <c r="Q102" s="250"/>
      <c r="AF102" s="229"/>
      <c r="AG102" s="229"/>
    </row>
    <row r="103" spans="1:33" s="248" customFormat="1" ht="18.75" customHeight="1">
      <c r="A103" s="228"/>
      <c r="B103" s="228"/>
      <c r="C103" s="229"/>
      <c r="D103" s="247"/>
      <c r="F103" s="247"/>
      <c r="H103" s="249"/>
      <c r="I103" s="250"/>
      <c r="J103" s="250"/>
      <c r="K103" s="250"/>
      <c r="L103" s="249"/>
      <c r="M103" s="250"/>
      <c r="N103" s="250"/>
      <c r="O103" s="250"/>
      <c r="P103" s="250"/>
      <c r="Q103" s="250"/>
      <c r="AF103" s="229"/>
      <c r="AG103" s="229"/>
    </row>
    <row r="104" spans="1:33" s="248" customFormat="1" ht="18.75" customHeight="1">
      <c r="A104" s="228"/>
      <c r="B104" s="228"/>
      <c r="C104" s="229"/>
      <c r="D104" s="247"/>
      <c r="F104" s="247"/>
      <c r="H104" s="249"/>
      <c r="I104" s="250"/>
      <c r="J104" s="250"/>
      <c r="K104" s="250"/>
      <c r="L104" s="249"/>
      <c r="M104" s="250"/>
      <c r="N104" s="250"/>
      <c r="O104" s="250"/>
      <c r="P104" s="250"/>
      <c r="Q104" s="250"/>
      <c r="AF104" s="229"/>
      <c r="AG104" s="229"/>
    </row>
    <row r="105" spans="1:33" s="248" customFormat="1" ht="18.75" customHeight="1">
      <c r="A105" s="228"/>
      <c r="B105" s="228"/>
      <c r="C105" s="229"/>
      <c r="D105" s="247"/>
      <c r="F105" s="247"/>
      <c r="H105" s="249"/>
      <c r="I105" s="250"/>
      <c r="J105" s="250"/>
      <c r="K105" s="250"/>
      <c r="L105" s="249"/>
      <c r="M105" s="250"/>
      <c r="N105" s="250"/>
      <c r="O105" s="250"/>
      <c r="P105" s="250"/>
      <c r="Q105" s="250"/>
      <c r="AF105" s="229"/>
      <c r="AG105" s="229"/>
    </row>
    <row r="106" spans="1:33" s="248" customFormat="1" ht="18.75" customHeight="1">
      <c r="A106" s="228"/>
      <c r="B106" s="228"/>
      <c r="C106" s="229"/>
      <c r="D106" s="247"/>
      <c r="F106" s="247"/>
      <c r="H106" s="249"/>
      <c r="I106" s="250"/>
      <c r="J106" s="250"/>
      <c r="K106" s="250"/>
      <c r="L106" s="249"/>
      <c r="M106" s="250"/>
      <c r="N106" s="250"/>
      <c r="O106" s="250"/>
      <c r="P106" s="250"/>
      <c r="Q106" s="250"/>
      <c r="AF106" s="229"/>
      <c r="AG106" s="229"/>
    </row>
    <row r="107" spans="1:33" s="248" customFormat="1" ht="18.75" customHeight="1">
      <c r="A107" s="228"/>
      <c r="B107" s="228"/>
      <c r="C107" s="229"/>
      <c r="D107" s="247"/>
      <c r="F107" s="247"/>
      <c r="H107" s="249"/>
      <c r="I107" s="250"/>
      <c r="J107" s="250"/>
      <c r="K107" s="250"/>
      <c r="L107" s="249"/>
      <c r="M107" s="250"/>
      <c r="N107" s="250"/>
      <c r="O107" s="250"/>
      <c r="P107" s="250"/>
      <c r="Q107" s="250"/>
      <c r="AF107" s="229"/>
      <c r="AG107" s="229"/>
    </row>
    <row r="108" spans="1:33" s="248" customFormat="1" ht="18.75" customHeight="1">
      <c r="A108" s="228"/>
      <c r="B108" s="228"/>
      <c r="C108" s="229"/>
      <c r="D108" s="247"/>
      <c r="F108" s="247"/>
      <c r="H108" s="249"/>
      <c r="I108" s="250"/>
      <c r="J108" s="250"/>
      <c r="K108" s="250"/>
      <c r="L108" s="249"/>
      <c r="M108" s="250"/>
      <c r="N108" s="250"/>
      <c r="O108" s="250"/>
      <c r="P108" s="250"/>
      <c r="Q108" s="250"/>
      <c r="AF108" s="229"/>
      <c r="AG108" s="229"/>
    </row>
    <row r="109" spans="1:33" s="248" customFormat="1" ht="18.75" customHeight="1">
      <c r="A109" s="228"/>
      <c r="B109" s="228"/>
      <c r="C109" s="229"/>
      <c r="D109" s="247"/>
      <c r="F109" s="247"/>
      <c r="H109" s="249"/>
      <c r="I109" s="250"/>
      <c r="J109" s="250"/>
      <c r="K109" s="250"/>
      <c r="L109" s="249"/>
      <c r="M109" s="250"/>
      <c r="N109" s="250"/>
      <c r="O109" s="250"/>
      <c r="P109" s="250"/>
      <c r="Q109" s="250"/>
      <c r="AF109" s="229"/>
      <c r="AG109" s="229"/>
    </row>
    <row r="110" spans="1:33" s="248" customFormat="1" ht="18.75" customHeight="1">
      <c r="A110" s="228"/>
      <c r="B110" s="228"/>
      <c r="C110" s="229"/>
      <c r="D110" s="247"/>
      <c r="F110" s="247"/>
      <c r="H110" s="249"/>
      <c r="I110" s="250"/>
      <c r="J110" s="250"/>
      <c r="K110" s="250"/>
      <c r="L110" s="249"/>
      <c r="M110" s="250"/>
      <c r="N110" s="250"/>
      <c r="O110" s="250"/>
      <c r="P110" s="250"/>
      <c r="Q110" s="250"/>
      <c r="AF110" s="229"/>
      <c r="AG110" s="229"/>
    </row>
    <row r="111" spans="1:33" s="248" customFormat="1" ht="18.75" customHeight="1">
      <c r="A111" s="228"/>
      <c r="B111" s="228"/>
      <c r="C111" s="229"/>
      <c r="D111" s="247"/>
      <c r="F111" s="247"/>
      <c r="H111" s="249"/>
      <c r="I111" s="250"/>
      <c r="J111" s="250"/>
      <c r="K111" s="250"/>
      <c r="L111" s="249"/>
      <c r="M111" s="250"/>
      <c r="N111" s="250"/>
      <c r="O111" s="250"/>
      <c r="P111" s="250"/>
      <c r="Q111" s="250"/>
      <c r="AF111" s="229"/>
      <c r="AG111" s="229"/>
    </row>
    <row r="112" spans="1:33" s="248" customFormat="1" ht="18.75" customHeight="1">
      <c r="A112" s="228"/>
      <c r="B112" s="228"/>
      <c r="C112" s="229"/>
      <c r="D112" s="247"/>
      <c r="F112" s="247"/>
      <c r="H112" s="249"/>
      <c r="I112" s="250"/>
      <c r="J112" s="250"/>
      <c r="K112" s="250"/>
      <c r="L112" s="249"/>
      <c r="M112" s="250"/>
      <c r="N112" s="250"/>
      <c r="O112" s="250"/>
      <c r="P112" s="250"/>
      <c r="Q112" s="250"/>
      <c r="AF112" s="229"/>
      <c r="AG112" s="229"/>
    </row>
    <row r="113" spans="1:33" s="248" customFormat="1" ht="18.75" customHeight="1">
      <c r="A113" s="228"/>
      <c r="B113" s="228"/>
      <c r="C113" s="229"/>
      <c r="D113" s="247"/>
      <c r="F113" s="247"/>
      <c r="H113" s="249"/>
      <c r="I113" s="250"/>
      <c r="J113" s="250"/>
      <c r="K113" s="250"/>
      <c r="L113" s="249"/>
      <c r="M113" s="250"/>
      <c r="N113" s="250"/>
      <c r="O113" s="250"/>
      <c r="P113" s="250"/>
      <c r="Q113" s="250"/>
      <c r="AF113" s="229"/>
      <c r="AG113" s="229"/>
    </row>
    <row r="114" spans="1:33" s="248" customFormat="1" ht="18.75" customHeight="1">
      <c r="A114" s="228"/>
      <c r="B114" s="228"/>
      <c r="C114" s="229"/>
      <c r="D114" s="247"/>
      <c r="F114" s="247"/>
      <c r="H114" s="249"/>
      <c r="I114" s="250"/>
      <c r="J114" s="250"/>
      <c r="K114" s="250"/>
      <c r="L114" s="249"/>
      <c r="M114" s="250"/>
      <c r="N114" s="250"/>
      <c r="O114" s="250"/>
      <c r="P114" s="250"/>
      <c r="Q114" s="250"/>
      <c r="AF114" s="229"/>
      <c r="AG114" s="229"/>
    </row>
    <row r="115" spans="1:33" s="248" customFormat="1" ht="18.75" customHeight="1">
      <c r="A115" s="228"/>
      <c r="B115" s="228"/>
      <c r="C115" s="229"/>
      <c r="D115" s="247"/>
      <c r="F115" s="247"/>
      <c r="H115" s="249"/>
      <c r="I115" s="250"/>
      <c r="J115" s="250"/>
      <c r="K115" s="250"/>
      <c r="L115" s="249"/>
      <c r="M115" s="250"/>
      <c r="N115" s="250"/>
      <c r="O115" s="250"/>
      <c r="P115" s="250"/>
      <c r="Q115" s="250"/>
      <c r="AF115" s="229"/>
      <c r="AG115" s="229"/>
    </row>
    <row r="116" spans="1:33" s="248" customFormat="1" ht="18.75" customHeight="1">
      <c r="A116" s="228"/>
      <c r="B116" s="228"/>
      <c r="C116" s="229"/>
      <c r="D116" s="247"/>
      <c r="F116" s="247"/>
      <c r="H116" s="249"/>
      <c r="I116" s="250"/>
      <c r="J116" s="250"/>
      <c r="K116" s="250"/>
      <c r="L116" s="249"/>
      <c r="M116" s="250"/>
      <c r="N116" s="250"/>
      <c r="O116" s="250"/>
      <c r="P116" s="250"/>
      <c r="Q116" s="250"/>
      <c r="AF116" s="229"/>
      <c r="AG116" s="229"/>
    </row>
    <row r="117" spans="1:33" s="248" customFormat="1" ht="18.75" customHeight="1">
      <c r="A117" s="228"/>
      <c r="B117" s="228"/>
      <c r="C117" s="229"/>
      <c r="D117" s="247"/>
      <c r="F117" s="247"/>
      <c r="H117" s="249"/>
      <c r="I117" s="250"/>
      <c r="J117" s="250"/>
      <c r="K117" s="250"/>
      <c r="L117" s="249"/>
      <c r="M117" s="250"/>
      <c r="N117" s="250"/>
      <c r="O117" s="250"/>
      <c r="P117" s="250"/>
      <c r="Q117" s="250"/>
      <c r="AF117" s="229"/>
      <c r="AG117" s="229"/>
    </row>
    <row r="118" spans="1:33" s="248" customFormat="1" ht="18.75" customHeight="1">
      <c r="A118" s="228"/>
      <c r="B118" s="228"/>
      <c r="C118" s="229"/>
      <c r="D118" s="247"/>
      <c r="F118" s="247"/>
      <c r="H118" s="249"/>
      <c r="I118" s="250"/>
      <c r="J118" s="250"/>
      <c r="K118" s="250"/>
      <c r="L118" s="249"/>
      <c r="M118" s="250"/>
      <c r="N118" s="250"/>
      <c r="O118" s="250"/>
      <c r="P118" s="250"/>
      <c r="Q118" s="250"/>
      <c r="AF118" s="229"/>
      <c r="AG118" s="229"/>
    </row>
    <row r="119" spans="1:33" s="248" customFormat="1" ht="18.75" customHeight="1">
      <c r="A119" s="228"/>
      <c r="B119" s="228"/>
      <c r="C119" s="229"/>
      <c r="D119" s="247"/>
      <c r="F119" s="247"/>
      <c r="H119" s="249"/>
      <c r="I119" s="250"/>
      <c r="J119" s="250"/>
      <c r="K119" s="250"/>
      <c r="L119" s="249"/>
      <c r="M119" s="250"/>
      <c r="N119" s="250"/>
      <c r="O119" s="250"/>
      <c r="P119" s="250"/>
      <c r="Q119" s="250"/>
      <c r="AF119" s="229"/>
      <c r="AG119" s="229"/>
    </row>
    <row r="120" spans="1:33" s="248" customFormat="1" ht="18.75" customHeight="1">
      <c r="A120" s="228"/>
      <c r="B120" s="228"/>
      <c r="C120" s="229"/>
      <c r="D120" s="247"/>
      <c r="F120" s="247"/>
      <c r="H120" s="249"/>
      <c r="I120" s="250"/>
      <c r="J120" s="250"/>
      <c r="K120" s="250"/>
      <c r="L120" s="249"/>
      <c r="M120" s="250"/>
      <c r="N120" s="250"/>
      <c r="O120" s="250"/>
      <c r="P120" s="250"/>
      <c r="Q120" s="250"/>
      <c r="AF120" s="229"/>
      <c r="AG120" s="229"/>
    </row>
    <row r="121" spans="1:33" s="248" customFormat="1" ht="18.75" customHeight="1">
      <c r="A121" s="228"/>
      <c r="B121" s="228"/>
      <c r="C121" s="229"/>
      <c r="D121" s="247"/>
      <c r="F121" s="247"/>
      <c r="H121" s="249"/>
      <c r="I121" s="250"/>
      <c r="J121" s="250"/>
      <c r="K121" s="250"/>
      <c r="L121" s="249"/>
      <c r="M121" s="250"/>
      <c r="N121" s="250"/>
      <c r="O121" s="250"/>
      <c r="P121" s="250"/>
      <c r="Q121" s="250"/>
      <c r="AF121" s="229"/>
      <c r="AG121" s="229"/>
    </row>
    <row r="122" spans="1:33" s="248" customFormat="1" ht="18.75" customHeight="1">
      <c r="A122" s="228"/>
      <c r="B122" s="228"/>
      <c r="C122" s="229"/>
      <c r="D122" s="247"/>
      <c r="F122" s="247"/>
      <c r="H122" s="249"/>
      <c r="I122" s="250"/>
      <c r="J122" s="250"/>
      <c r="K122" s="250"/>
      <c r="L122" s="249"/>
      <c r="M122" s="250"/>
      <c r="N122" s="250"/>
      <c r="O122" s="250"/>
      <c r="P122" s="250"/>
      <c r="Q122" s="250"/>
      <c r="AF122" s="229"/>
      <c r="AG122" s="229"/>
    </row>
    <row r="123" spans="1:33" s="248" customFormat="1" ht="18.75" customHeight="1">
      <c r="A123" s="228"/>
      <c r="B123" s="228"/>
      <c r="C123" s="229"/>
      <c r="D123" s="247"/>
      <c r="F123" s="247"/>
      <c r="H123" s="249"/>
      <c r="I123" s="250"/>
      <c r="J123" s="250"/>
      <c r="K123" s="250"/>
      <c r="L123" s="249"/>
      <c r="M123" s="250"/>
      <c r="N123" s="250"/>
      <c r="O123" s="250"/>
      <c r="P123" s="250"/>
      <c r="Q123" s="250"/>
      <c r="AF123" s="229"/>
      <c r="AG123" s="229"/>
    </row>
    <row r="124" spans="1:33" s="248" customFormat="1" ht="18.75" customHeight="1">
      <c r="A124" s="228"/>
      <c r="B124" s="228"/>
      <c r="C124" s="229"/>
      <c r="D124" s="247"/>
      <c r="F124" s="247"/>
      <c r="H124" s="249"/>
      <c r="I124" s="250"/>
      <c r="J124" s="250"/>
      <c r="K124" s="250"/>
      <c r="L124" s="249"/>
      <c r="M124" s="250"/>
      <c r="N124" s="250"/>
      <c r="O124" s="250"/>
      <c r="P124" s="250"/>
      <c r="Q124" s="250"/>
      <c r="AF124" s="229"/>
      <c r="AG124" s="229"/>
    </row>
    <row r="125" spans="1:33" s="248" customFormat="1" ht="18.75" customHeight="1">
      <c r="A125" s="228"/>
      <c r="B125" s="228"/>
      <c r="C125" s="229"/>
      <c r="D125" s="247"/>
      <c r="F125" s="247"/>
      <c r="H125" s="249"/>
      <c r="I125" s="250"/>
      <c r="J125" s="250"/>
      <c r="K125" s="250"/>
      <c r="L125" s="249"/>
      <c r="M125" s="250"/>
      <c r="N125" s="250"/>
      <c r="O125" s="250"/>
      <c r="P125" s="250"/>
      <c r="Q125" s="250"/>
      <c r="AF125" s="229"/>
      <c r="AG125" s="229"/>
    </row>
  </sheetData>
  <mergeCells count="5">
    <mergeCell ref="D5:AE5"/>
    <mergeCell ref="D6:AA6"/>
    <mergeCell ref="L7:Y7"/>
    <mergeCell ref="L8:U8"/>
    <mergeCell ref="H9:J9"/>
  </mergeCells>
  <pageMargins left="0.4" right="0.4" top="0.5" bottom="0.6" header="0.49" footer="0.4"/>
  <pageSetup paperSize="9" scale="80" firstPageNumber="9" fitToHeight="0" orientation="landscape" blackAndWhite="1" useFirstPageNumber="1" horizontalDpi="1200" verticalDpi="1200" r:id="rId1"/>
  <headerFooter>
    <oddFooter>&amp;R&amp;"Angsana New,Regular"&amp;12 &amp;11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31"/>
  <sheetViews>
    <sheetView topLeftCell="A22" zoomScale="120" zoomScaleNormal="120" zoomScaleSheetLayoutView="100" workbookViewId="0">
      <selection activeCell="E28" sqref="E28"/>
    </sheetView>
  </sheetViews>
  <sheetFormatPr defaultColWidth="9.140625" defaultRowHeight="18.75" customHeight="1"/>
  <cols>
    <col min="1" max="1" width="1.7109375" style="150" customWidth="1"/>
    <col min="2" max="2" width="28.7109375" style="150" customWidth="1"/>
    <col min="3" max="3" width="11.7109375" style="77" bestFit="1" customWidth="1"/>
    <col min="4" max="4" width="0.85546875" style="78" customWidth="1"/>
    <col min="5" max="5" width="13" style="77" bestFit="1" customWidth="1"/>
    <col min="6" max="6" width="0.85546875" style="78" customWidth="1"/>
    <col min="7" max="7" width="14.5703125" style="77" customWidth="1"/>
    <col min="8" max="8" width="0.85546875" style="78" customWidth="1"/>
    <col min="9" max="9" width="12.7109375" style="78" customWidth="1"/>
    <col min="10" max="10" width="0.85546875" style="78" customWidth="1"/>
    <col min="11" max="11" width="13" style="78" customWidth="1"/>
    <col min="12" max="12" width="0.85546875" style="78" customWidth="1"/>
    <col min="13" max="13" width="13" style="78" customWidth="1"/>
    <col min="14" max="14" width="0.85546875" style="78" customWidth="1"/>
    <col min="15" max="15" width="13" style="78" customWidth="1"/>
    <col min="16" max="16" width="0.85546875" style="78" customWidth="1"/>
    <col min="17" max="17" width="12.7109375" style="78" customWidth="1"/>
    <col min="18" max="16384" width="9.140625" style="72"/>
  </cols>
  <sheetData>
    <row r="1" spans="1:17" s="88" customFormat="1" ht="18">
      <c r="A1" s="133" t="s">
        <v>139</v>
      </c>
      <c r="B1" s="134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 s="88" customFormat="1" ht="18">
      <c r="A2" s="133" t="s">
        <v>216</v>
      </c>
      <c r="B2" s="134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1:17" s="88" customFormat="1" ht="18">
      <c r="A3" s="135" t="str">
        <f>+'CE9'!A3</f>
        <v>สำหรับงวดเก้าเดือนสิ้นสุดวันที่ 30 กันยายน พ.ศ. 2560</v>
      </c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</row>
    <row r="4" spans="1:17" s="88" customFormat="1" ht="18" customHeight="1">
      <c r="A4" s="138"/>
      <c r="B4" s="138"/>
      <c r="C4" s="90"/>
      <c r="D4" s="91"/>
      <c r="E4" s="90"/>
      <c r="F4" s="91"/>
      <c r="G4" s="90"/>
      <c r="H4" s="91"/>
      <c r="I4" s="91"/>
      <c r="J4" s="91"/>
      <c r="K4" s="91"/>
      <c r="L4" s="91"/>
      <c r="M4" s="91"/>
      <c r="N4" s="91"/>
      <c r="O4" s="91"/>
      <c r="P4" s="91"/>
      <c r="Q4" s="91"/>
    </row>
    <row r="5" spans="1:17" s="88" customFormat="1" ht="18" customHeight="1">
      <c r="A5" s="138"/>
      <c r="B5" s="138"/>
      <c r="C5" s="266" t="s">
        <v>122</v>
      </c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</row>
    <row r="6" spans="1:17" s="88" customFormat="1" ht="18">
      <c r="A6" s="138"/>
      <c r="B6" s="138"/>
      <c r="C6" s="139"/>
      <c r="D6" s="140"/>
      <c r="E6" s="139"/>
      <c r="F6" s="140"/>
      <c r="G6" s="87"/>
      <c r="H6" s="141"/>
      <c r="I6" s="87"/>
      <c r="J6" s="140"/>
      <c r="K6" s="266" t="s">
        <v>189</v>
      </c>
      <c r="L6" s="266"/>
      <c r="M6" s="266"/>
      <c r="N6" s="266"/>
      <c r="O6" s="266"/>
      <c r="P6" s="140"/>
      <c r="Q6" s="140"/>
    </row>
    <row r="7" spans="1:17" s="88" customFormat="1" ht="18">
      <c r="A7" s="138"/>
      <c r="B7" s="138"/>
      <c r="C7" s="139"/>
      <c r="D7" s="140"/>
      <c r="E7" s="139"/>
      <c r="F7" s="140"/>
      <c r="G7" s="87"/>
      <c r="H7" s="141"/>
      <c r="I7" s="87"/>
      <c r="J7" s="140"/>
      <c r="K7" s="267" t="s">
        <v>175</v>
      </c>
      <c r="L7" s="267"/>
      <c r="M7" s="267"/>
      <c r="N7" s="141"/>
      <c r="O7" s="141"/>
      <c r="P7" s="140"/>
      <c r="Q7" s="140"/>
    </row>
    <row r="8" spans="1:17" s="88" customFormat="1" ht="18">
      <c r="A8" s="138"/>
      <c r="B8" s="138"/>
      <c r="C8" s="139"/>
      <c r="D8" s="140"/>
      <c r="E8" s="139"/>
      <c r="F8" s="140"/>
      <c r="G8" s="87"/>
      <c r="H8" s="141"/>
      <c r="I8" s="87"/>
      <c r="K8" s="142" t="s">
        <v>191</v>
      </c>
      <c r="L8" s="141"/>
      <c r="M8" s="142" t="s">
        <v>192</v>
      </c>
      <c r="N8" s="141"/>
      <c r="O8" s="141"/>
      <c r="P8" s="140"/>
      <c r="Q8" s="140"/>
    </row>
    <row r="9" spans="1:17" s="88" customFormat="1" ht="18">
      <c r="A9" s="138"/>
      <c r="B9" s="138"/>
      <c r="C9" s="143"/>
      <c r="D9" s="144"/>
      <c r="E9" s="143"/>
      <c r="F9" s="144"/>
      <c r="G9" s="268" t="s">
        <v>20</v>
      </c>
      <c r="H9" s="268"/>
      <c r="I9" s="268"/>
      <c r="J9" s="140"/>
      <c r="K9" s="142" t="s">
        <v>194</v>
      </c>
      <c r="L9" s="142"/>
      <c r="M9" s="142" t="s">
        <v>197</v>
      </c>
      <c r="N9" s="144"/>
      <c r="O9" s="143" t="s">
        <v>44</v>
      </c>
      <c r="P9" s="144"/>
      <c r="Q9" s="144"/>
    </row>
    <row r="10" spans="1:17" s="88" customFormat="1" ht="18">
      <c r="A10" s="138"/>
      <c r="B10" s="138"/>
      <c r="C10" s="143" t="s">
        <v>102</v>
      </c>
      <c r="D10" s="144"/>
      <c r="E10" s="143" t="s">
        <v>64</v>
      </c>
      <c r="F10" s="144"/>
      <c r="G10" s="144" t="s">
        <v>217</v>
      </c>
      <c r="H10" s="144"/>
      <c r="I10" s="144"/>
      <c r="J10" s="144"/>
      <c r="K10" s="143" t="s">
        <v>199</v>
      </c>
      <c r="L10" s="144"/>
      <c r="M10" s="143" t="s">
        <v>202</v>
      </c>
      <c r="N10" s="144"/>
      <c r="O10" s="143" t="s">
        <v>218</v>
      </c>
      <c r="P10" s="144"/>
      <c r="Q10" s="144" t="s">
        <v>44</v>
      </c>
    </row>
    <row r="11" spans="1:17" s="147" customFormat="1" ht="18">
      <c r="A11" s="145"/>
      <c r="B11" s="145"/>
      <c r="C11" s="142" t="s">
        <v>63</v>
      </c>
      <c r="D11" s="146"/>
      <c r="E11" s="142" t="s">
        <v>74</v>
      </c>
      <c r="F11" s="146"/>
      <c r="G11" s="146" t="s">
        <v>219</v>
      </c>
      <c r="H11" s="146"/>
      <c r="I11" s="146" t="s">
        <v>22</v>
      </c>
      <c r="J11" s="146"/>
      <c r="K11" s="142" t="s">
        <v>75</v>
      </c>
      <c r="L11" s="146"/>
      <c r="M11" s="142" t="s">
        <v>207</v>
      </c>
      <c r="N11" s="146"/>
      <c r="O11" s="142" t="s">
        <v>115</v>
      </c>
      <c r="P11" s="146"/>
      <c r="Q11" s="146" t="s">
        <v>115</v>
      </c>
    </row>
    <row r="12" spans="1:17" s="88" customFormat="1" ht="18">
      <c r="A12" s="138"/>
      <c r="B12" s="138"/>
      <c r="C12" s="148" t="s">
        <v>103</v>
      </c>
      <c r="D12" s="144"/>
      <c r="E12" s="148" t="s">
        <v>103</v>
      </c>
      <c r="F12" s="144"/>
      <c r="G12" s="148" t="s">
        <v>103</v>
      </c>
      <c r="H12" s="144"/>
      <c r="I12" s="148" t="s">
        <v>103</v>
      </c>
      <c r="J12" s="144"/>
      <c r="K12" s="148" t="s">
        <v>103</v>
      </c>
      <c r="L12" s="144"/>
      <c r="M12" s="148" t="s">
        <v>103</v>
      </c>
      <c r="N12" s="144"/>
      <c r="O12" s="148" t="s">
        <v>103</v>
      </c>
      <c r="P12" s="144"/>
      <c r="Q12" s="148" t="s">
        <v>103</v>
      </c>
    </row>
    <row r="13" spans="1:17" s="88" customFormat="1" ht="8.1" customHeight="1">
      <c r="A13" s="138"/>
      <c r="B13" s="138"/>
      <c r="C13" s="90"/>
      <c r="D13" s="91"/>
      <c r="E13" s="90"/>
      <c r="F13" s="91"/>
      <c r="G13" s="91"/>
      <c r="H13" s="91"/>
      <c r="I13" s="91"/>
      <c r="J13" s="91"/>
      <c r="K13" s="90"/>
      <c r="L13" s="91"/>
      <c r="M13" s="90"/>
      <c r="N13" s="91"/>
      <c r="O13" s="90"/>
      <c r="P13" s="91"/>
      <c r="Q13" s="91"/>
    </row>
    <row r="14" spans="1:17" ht="18">
      <c r="A14" s="149" t="s">
        <v>101</v>
      </c>
      <c r="C14" s="96">
        <v>3882074476</v>
      </c>
      <c r="D14" s="97"/>
      <c r="E14" s="96">
        <v>438704620</v>
      </c>
      <c r="F14" s="97"/>
      <c r="G14" s="96">
        <v>600000000</v>
      </c>
      <c r="H14" s="97"/>
      <c r="I14" s="96">
        <v>3598303964</v>
      </c>
      <c r="J14" s="97"/>
      <c r="K14" s="96">
        <v>844954</v>
      </c>
      <c r="L14" s="97"/>
      <c r="M14" s="96">
        <v>0</v>
      </c>
      <c r="N14" s="97"/>
      <c r="O14" s="92">
        <f>SUM(K14:M14)</f>
        <v>844954</v>
      </c>
      <c r="P14" s="97"/>
      <c r="Q14" s="96">
        <f>SUM(C14:I14,O14)</f>
        <v>8519928014</v>
      </c>
    </row>
    <row r="15" spans="1:17" ht="18">
      <c r="A15" s="150" t="s">
        <v>43</v>
      </c>
      <c r="C15" s="96">
        <v>0</v>
      </c>
      <c r="D15" s="97"/>
      <c r="E15" s="96">
        <v>0</v>
      </c>
      <c r="F15" s="97"/>
      <c r="G15" s="96">
        <v>0</v>
      </c>
      <c r="H15" s="97"/>
      <c r="I15" s="96">
        <v>-1015149794</v>
      </c>
      <c r="J15" s="97"/>
      <c r="K15" s="96">
        <v>0</v>
      </c>
      <c r="L15" s="97"/>
      <c r="M15" s="96">
        <v>0</v>
      </c>
      <c r="N15" s="97"/>
      <c r="O15" s="92">
        <f>SUM(K15:M15)</f>
        <v>0</v>
      </c>
      <c r="P15" s="97"/>
      <c r="Q15" s="96">
        <f>SUM(C15:I15,O15)</f>
        <v>-1015149794</v>
      </c>
    </row>
    <row r="16" spans="1:17" ht="18">
      <c r="A16" s="138" t="s">
        <v>241</v>
      </c>
      <c r="B16" s="138"/>
      <c r="C16" s="95">
        <v>0</v>
      </c>
      <c r="D16" s="97"/>
      <c r="E16" s="95">
        <v>0</v>
      </c>
      <c r="F16" s="97"/>
      <c r="G16" s="95">
        <v>0</v>
      </c>
      <c r="H16" s="97"/>
      <c r="I16" s="95">
        <f>'PL7-8'!L90</f>
        <v>3115409815</v>
      </c>
      <c r="J16" s="97"/>
      <c r="K16" s="95">
        <f>'PL7-8'!L80+'PL7-8'!L78</f>
        <v>-670416</v>
      </c>
      <c r="L16" s="97"/>
      <c r="M16" s="95" t="str">
        <f>'PL7-8'!L69</f>
        <v>-</v>
      </c>
      <c r="N16" s="97"/>
      <c r="O16" s="95">
        <f>SUM(K16:M16)</f>
        <v>-670416</v>
      </c>
      <c r="P16" s="97"/>
      <c r="Q16" s="95">
        <f>SUM(C16:I16,O16)</f>
        <v>3114739399</v>
      </c>
    </row>
    <row r="17" spans="1:17" s="79" customFormat="1" ht="8.1" customHeight="1">
      <c r="A17" s="145"/>
      <c r="B17" s="145"/>
      <c r="C17" s="96"/>
      <c r="D17" s="97"/>
      <c r="E17" s="96"/>
      <c r="F17" s="97"/>
      <c r="G17" s="96"/>
      <c r="H17" s="97"/>
      <c r="I17" s="96"/>
      <c r="J17" s="97"/>
      <c r="K17" s="96"/>
      <c r="L17" s="97"/>
      <c r="M17" s="96"/>
      <c r="N17" s="97"/>
      <c r="O17" s="96"/>
      <c r="P17" s="97"/>
      <c r="Q17" s="96"/>
    </row>
    <row r="18" spans="1:17" thickBot="1">
      <c r="A18" s="151" t="s">
        <v>161</v>
      </c>
      <c r="B18" s="152"/>
      <c r="C18" s="108">
        <f>SUM(C14:C17)</f>
        <v>3882074476</v>
      </c>
      <c r="D18" s="93"/>
      <c r="E18" s="108">
        <f>SUM(E14:E17)</f>
        <v>438704620</v>
      </c>
      <c r="F18" s="93"/>
      <c r="G18" s="108">
        <f>SUM(G14:G17)</f>
        <v>600000000</v>
      </c>
      <c r="H18" s="93"/>
      <c r="I18" s="108">
        <f>SUM(I14:I17)</f>
        <v>5698563985</v>
      </c>
      <c r="J18" s="93"/>
      <c r="K18" s="108">
        <f>SUM(K14:K17)</f>
        <v>174538</v>
      </c>
      <c r="L18" s="93"/>
      <c r="M18" s="108">
        <f>SUM(M14:M17)</f>
        <v>0</v>
      </c>
      <c r="N18" s="93"/>
      <c r="O18" s="108">
        <f>SUM(O14:O17)</f>
        <v>174538</v>
      </c>
      <c r="P18" s="93"/>
      <c r="Q18" s="108">
        <f>SUM(Q14:Q17)</f>
        <v>10619517619</v>
      </c>
    </row>
    <row r="19" spans="1:17" thickTop="1">
      <c r="A19" s="151"/>
      <c r="B19" s="152"/>
      <c r="C19" s="96"/>
      <c r="D19" s="93"/>
      <c r="E19" s="96"/>
      <c r="F19" s="93"/>
      <c r="G19" s="96"/>
      <c r="H19" s="93"/>
      <c r="I19" s="96"/>
      <c r="J19" s="93"/>
      <c r="K19" s="96"/>
      <c r="L19" s="93"/>
      <c r="M19" s="96"/>
      <c r="N19" s="93"/>
      <c r="O19" s="96"/>
      <c r="P19" s="93"/>
      <c r="Q19" s="96"/>
    </row>
    <row r="20" spans="1:17" ht="18">
      <c r="A20" s="149" t="s">
        <v>119</v>
      </c>
      <c r="C20" s="96">
        <v>3882074476</v>
      </c>
      <c r="D20" s="97"/>
      <c r="E20" s="96">
        <v>438704620</v>
      </c>
      <c r="F20" s="97"/>
      <c r="G20" s="96">
        <v>600000000</v>
      </c>
      <c r="H20" s="97"/>
      <c r="I20" s="96">
        <v>7574203659</v>
      </c>
      <c r="J20" s="97"/>
      <c r="K20" s="96">
        <v>193691</v>
      </c>
      <c r="L20" s="97"/>
      <c r="M20" s="96">
        <v>17059116</v>
      </c>
      <c r="N20" s="97"/>
      <c r="O20" s="92">
        <v>17252807</v>
      </c>
      <c r="P20" s="97"/>
      <c r="Q20" s="96">
        <f>SUM(C20:I20,O20)</f>
        <v>12512235562</v>
      </c>
    </row>
    <row r="21" spans="1:17" ht="18">
      <c r="A21" s="150" t="s">
        <v>43</v>
      </c>
      <c r="C21" s="96"/>
      <c r="D21" s="97"/>
      <c r="E21" s="96"/>
      <c r="F21" s="97"/>
      <c r="G21" s="96"/>
      <c r="H21" s="97"/>
      <c r="I21" s="96">
        <v>-1999268100</v>
      </c>
      <c r="J21" s="97"/>
      <c r="K21" s="96">
        <v>0</v>
      </c>
      <c r="L21" s="97"/>
      <c r="M21" s="96">
        <v>0</v>
      </c>
      <c r="N21" s="97"/>
      <c r="O21" s="92">
        <f>SUM(K21:M21)</f>
        <v>0</v>
      </c>
      <c r="P21" s="97"/>
      <c r="Q21" s="96">
        <f>SUM(C21:I21,O21)</f>
        <v>-1999268100</v>
      </c>
    </row>
    <row r="22" spans="1:17" ht="18">
      <c r="A22" s="138" t="s">
        <v>241</v>
      </c>
      <c r="B22" s="138"/>
      <c r="C22" s="95">
        <v>0</v>
      </c>
      <c r="D22" s="97"/>
      <c r="E22" s="95">
        <v>0</v>
      </c>
      <c r="F22" s="97"/>
      <c r="G22" s="95">
        <v>0</v>
      </c>
      <c r="H22" s="97"/>
      <c r="I22" s="95">
        <f>'PL7-8'!J90</f>
        <v>3772353365</v>
      </c>
      <c r="J22" s="97"/>
      <c r="K22" s="95">
        <f>+'PL7-8'!J80+'PL7-8'!J78</f>
        <v>-120498117</v>
      </c>
      <c r="L22" s="97"/>
      <c r="M22" s="95">
        <f>'PL7-8'!J69</f>
        <v>0</v>
      </c>
      <c r="N22" s="97"/>
      <c r="O22" s="95">
        <f>SUM(K22:M22)</f>
        <v>-120498117</v>
      </c>
      <c r="P22" s="97"/>
      <c r="Q22" s="95">
        <f>SUM(C22:I22,O22)</f>
        <v>3651855248</v>
      </c>
    </row>
    <row r="23" spans="1:17" s="79" customFormat="1" ht="8.1" customHeight="1">
      <c r="A23" s="145"/>
      <c r="B23" s="145"/>
      <c r="C23" s="96"/>
      <c r="D23" s="97"/>
      <c r="E23" s="96"/>
      <c r="F23" s="97"/>
      <c r="G23" s="96"/>
      <c r="H23" s="97"/>
      <c r="I23" s="96"/>
      <c r="J23" s="97"/>
      <c r="K23" s="96"/>
      <c r="L23" s="97"/>
      <c r="M23" s="96"/>
      <c r="N23" s="97"/>
      <c r="O23" s="96"/>
      <c r="P23" s="97"/>
      <c r="Q23" s="96"/>
    </row>
    <row r="24" spans="1:17" thickBot="1">
      <c r="A24" s="151" t="s">
        <v>165</v>
      </c>
      <c r="B24" s="152"/>
      <c r="C24" s="108">
        <f>SUM(C20:C23)</f>
        <v>3882074476</v>
      </c>
      <c r="D24" s="93"/>
      <c r="E24" s="108">
        <f>SUM(E20:E23)</f>
        <v>438704620</v>
      </c>
      <c r="F24" s="93"/>
      <c r="G24" s="108">
        <f>SUM(G20:G23)</f>
        <v>600000000</v>
      </c>
      <c r="H24" s="93"/>
      <c r="I24" s="108">
        <f>SUM(I20:I23)</f>
        <v>9347288924</v>
      </c>
      <c r="J24" s="93"/>
      <c r="K24" s="108">
        <f>SUM(K20:K23)</f>
        <v>-120304426</v>
      </c>
      <c r="L24" s="93"/>
      <c r="M24" s="108">
        <f>SUM(M20:M23)</f>
        <v>17059116</v>
      </c>
      <c r="N24" s="93"/>
      <c r="O24" s="108">
        <f>SUM(O20:O23)</f>
        <v>-103245310</v>
      </c>
      <c r="P24" s="93"/>
      <c r="Q24" s="108">
        <f>SUM(Q20:Q23)</f>
        <v>14164822710</v>
      </c>
    </row>
    <row r="25" spans="1:17" thickTop="1">
      <c r="B25" s="152"/>
      <c r="C25" s="92"/>
      <c r="D25" s="93"/>
      <c r="E25" s="92"/>
      <c r="F25" s="93"/>
      <c r="G25" s="92"/>
      <c r="H25" s="93"/>
      <c r="I25" s="92"/>
      <c r="J25" s="93"/>
      <c r="K25" s="92"/>
      <c r="L25" s="93"/>
      <c r="M25" s="92"/>
      <c r="N25" s="93"/>
      <c r="O25" s="92"/>
      <c r="P25" s="97"/>
      <c r="Q25" s="92"/>
    </row>
    <row r="26" spans="1:17" s="79" customFormat="1" ht="18">
      <c r="A26" s="153"/>
      <c r="B26" s="154"/>
      <c r="C26" s="96"/>
      <c r="D26" s="97"/>
      <c r="E26" s="96"/>
      <c r="F26" s="97"/>
      <c r="G26" s="96"/>
      <c r="H26" s="97"/>
      <c r="I26" s="96"/>
      <c r="J26" s="97"/>
      <c r="K26" s="96"/>
      <c r="L26" s="97"/>
      <c r="M26" s="96"/>
      <c r="N26" s="97"/>
      <c r="O26" s="96"/>
      <c r="P26" s="97"/>
      <c r="Q26" s="96"/>
    </row>
    <row r="27" spans="1:17" ht="18">
      <c r="B27" s="152"/>
      <c r="C27" s="96"/>
      <c r="D27" s="127"/>
      <c r="E27" s="96"/>
      <c r="F27" s="127"/>
      <c r="G27" s="96"/>
      <c r="H27" s="127"/>
      <c r="I27" s="96"/>
      <c r="J27" s="127"/>
      <c r="K27" s="96"/>
      <c r="L27" s="127"/>
      <c r="M27" s="96"/>
      <c r="N27" s="127"/>
      <c r="O27" s="96"/>
      <c r="P27" s="127"/>
      <c r="Q27" s="92"/>
    </row>
    <row r="28" spans="1:17" ht="18">
      <c r="B28" s="152"/>
      <c r="C28" s="96"/>
      <c r="D28" s="97"/>
      <c r="E28" s="96"/>
      <c r="F28" s="97"/>
      <c r="G28" s="96"/>
      <c r="H28" s="97"/>
      <c r="I28" s="96"/>
      <c r="J28" s="97"/>
      <c r="K28" s="96"/>
      <c r="L28" s="97"/>
      <c r="M28" s="96"/>
      <c r="N28" s="97"/>
      <c r="O28" s="96"/>
      <c r="Q28" s="105"/>
    </row>
    <row r="29" spans="1:17" ht="18">
      <c r="A29" s="204"/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</row>
    <row r="30" spans="1:17" ht="18.75" customHeight="1">
      <c r="B30" s="152"/>
      <c r="C30" s="96"/>
      <c r="D30" s="97"/>
      <c r="E30" s="96"/>
      <c r="F30" s="97"/>
      <c r="G30" s="96"/>
      <c r="H30" s="97"/>
      <c r="I30" s="96"/>
      <c r="J30" s="97"/>
      <c r="K30" s="96"/>
      <c r="L30" s="97"/>
      <c r="M30" s="96"/>
      <c r="N30" s="97"/>
      <c r="O30" s="96"/>
      <c r="Q30" s="105"/>
    </row>
    <row r="31" spans="1:17" s="79" customFormat="1" ht="21.95" customHeight="1">
      <c r="A31" s="129" t="s">
        <v>104</v>
      </c>
      <c r="B31" s="155"/>
      <c r="C31" s="156"/>
      <c r="D31" s="157"/>
      <c r="E31" s="156"/>
      <c r="F31" s="157"/>
      <c r="G31" s="156"/>
      <c r="H31" s="157"/>
      <c r="I31" s="156"/>
      <c r="J31" s="157"/>
      <c r="K31" s="156"/>
      <c r="L31" s="157"/>
      <c r="M31" s="156"/>
      <c r="N31" s="157"/>
      <c r="O31" s="156"/>
      <c r="P31" s="156"/>
      <c r="Q31" s="156"/>
    </row>
  </sheetData>
  <mergeCells count="4">
    <mergeCell ref="C5:Q5"/>
    <mergeCell ref="K6:O6"/>
    <mergeCell ref="K7:M7"/>
    <mergeCell ref="G9:I9"/>
  </mergeCells>
  <pageMargins left="0.4" right="0.4" top="0.5" bottom="0.6" header="0.49" footer="0.4"/>
  <pageSetup paperSize="9" firstPageNumber="10" fitToHeight="0" orientation="landscape" blackAndWhite="1" useFirstPageNumber="1" horizontalDpi="1200" verticalDpi="1200" r:id="rId1"/>
  <headerFooter>
    <oddFooter>&amp;R&amp;"Angsana New,Regular"&amp;12 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9.9978637043366805E-2"/>
  </sheetPr>
  <dimension ref="A1:T123"/>
  <sheetViews>
    <sheetView tabSelected="1" topLeftCell="A70" zoomScale="115" zoomScaleNormal="115" zoomScaleSheetLayoutView="100" workbookViewId="0">
      <selection activeCell="E88" sqref="E88"/>
    </sheetView>
  </sheetViews>
  <sheetFormatPr defaultColWidth="9.140625" defaultRowHeight="18"/>
  <cols>
    <col min="1" max="1" width="2" style="2" customWidth="1"/>
    <col min="2" max="2" width="1.7109375" style="2" customWidth="1"/>
    <col min="3" max="3" width="50.28515625" style="2" customWidth="1"/>
    <col min="4" max="4" width="7.7109375" style="254" customWidth="1"/>
    <col min="5" max="5" width="0.85546875" style="2" customWidth="1"/>
    <col min="6" max="6" width="11.28515625" style="10" customWidth="1"/>
    <col min="7" max="7" width="0.85546875" style="5" customWidth="1"/>
    <col min="8" max="8" width="12.5703125" style="10" customWidth="1"/>
    <col min="9" max="9" width="0.85546875" style="5" customWidth="1"/>
    <col min="10" max="10" width="11.28515625" style="10" customWidth="1"/>
    <col min="11" max="11" width="0.85546875" style="5" customWidth="1"/>
    <col min="12" max="12" width="11.85546875" style="10" customWidth="1"/>
    <col min="13" max="13" width="10.140625" style="2" bestFit="1" customWidth="1"/>
    <col min="14" max="14" width="12.42578125" style="41" bestFit="1" customWidth="1"/>
    <col min="15" max="15" width="0.85546875" style="2" customWidth="1"/>
    <col min="16" max="16" width="11.7109375" style="2" customWidth="1"/>
    <col min="17" max="17" width="0.85546875" style="2" customWidth="1"/>
    <col min="18" max="18" width="11.7109375" style="2" customWidth="1"/>
    <col min="19" max="19" width="0.85546875" style="2" customWidth="1"/>
    <col min="20" max="20" width="11.7109375" style="2" customWidth="1"/>
    <col min="21" max="16384" width="9.140625" style="2"/>
  </cols>
  <sheetData>
    <row r="1" spans="1:14">
      <c r="A1" s="255" t="s">
        <v>139</v>
      </c>
      <c r="B1" s="158"/>
      <c r="C1" s="158"/>
      <c r="D1" s="158"/>
      <c r="E1" s="158"/>
      <c r="F1" s="159"/>
      <c r="G1" s="159"/>
      <c r="H1" s="159"/>
      <c r="I1" s="159"/>
      <c r="J1" s="159"/>
      <c r="K1" s="159"/>
      <c r="L1" s="159"/>
    </row>
    <row r="2" spans="1:14">
      <c r="A2" s="255" t="s">
        <v>220</v>
      </c>
      <c r="B2" s="158"/>
      <c r="C2" s="158"/>
      <c r="D2" s="158"/>
      <c r="E2" s="158"/>
      <c r="F2" s="159"/>
      <c r="G2" s="159"/>
      <c r="H2" s="159"/>
      <c r="I2" s="159"/>
      <c r="J2" s="159"/>
      <c r="K2" s="159"/>
      <c r="L2" s="159"/>
    </row>
    <row r="3" spans="1:14">
      <c r="A3" s="59" t="s">
        <v>164</v>
      </c>
      <c r="B3" s="161"/>
      <c r="C3" s="161"/>
      <c r="D3" s="161"/>
      <c r="E3" s="161"/>
      <c r="F3" s="162"/>
      <c r="G3" s="162"/>
      <c r="H3" s="162"/>
      <c r="I3" s="162"/>
      <c r="J3" s="162"/>
      <c r="K3" s="162"/>
      <c r="L3" s="162"/>
    </row>
    <row r="4" spans="1:14" ht="17.100000000000001" customHeight="1">
      <c r="A4" s="72"/>
      <c r="B4" s="72"/>
      <c r="C4" s="72" t="s">
        <v>24</v>
      </c>
      <c r="D4" s="76"/>
      <c r="E4" s="72"/>
      <c r="F4" s="163"/>
      <c r="G4" s="163"/>
      <c r="H4" s="163"/>
      <c r="I4" s="164"/>
      <c r="J4" s="163"/>
      <c r="K4" s="163"/>
      <c r="L4" s="163"/>
    </row>
    <row r="5" spans="1:14" s="165" customFormat="1" ht="17.100000000000001" customHeight="1">
      <c r="D5" s="3"/>
      <c r="F5" s="269" t="s">
        <v>57</v>
      </c>
      <c r="G5" s="269"/>
      <c r="H5" s="269"/>
      <c r="I5" s="166"/>
      <c r="J5" s="269" t="s">
        <v>122</v>
      </c>
      <c r="K5" s="269"/>
      <c r="L5" s="269"/>
      <c r="N5" s="167"/>
    </row>
    <row r="6" spans="1:14" s="165" customFormat="1" ht="17.100000000000001" customHeight="1">
      <c r="D6" s="3"/>
      <c r="F6" s="168" t="s">
        <v>168</v>
      </c>
      <c r="G6" s="166"/>
      <c r="H6" s="168" t="s">
        <v>168</v>
      </c>
      <c r="I6" s="166"/>
      <c r="J6" s="168" t="s">
        <v>168</v>
      </c>
      <c r="K6" s="166"/>
      <c r="L6" s="168" t="s">
        <v>168</v>
      </c>
      <c r="N6" s="167"/>
    </row>
    <row r="7" spans="1:14" s="165" customFormat="1" ht="17.100000000000001" customHeight="1">
      <c r="D7" s="3"/>
      <c r="F7" s="169" t="s">
        <v>118</v>
      </c>
      <c r="G7" s="168"/>
      <c r="H7" s="169" t="s">
        <v>105</v>
      </c>
      <c r="I7" s="168"/>
      <c r="J7" s="169" t="s">
        <v>118</v>
      </c>
      <c r="K7" s="168"/>
      <c r="L7" s="169" t="s">
        <v>105</v>
      </c>
      <c r="N7" s="167"/>
    </row>
    <row r="8" spans="1:14" ht="17.100000000000001" customHeight="1">
      <c r="D8" s="50" t="s">
        <v>1</v>
      </c>
      <c r="F8" s="170" t="s">
        <v>103</v>
      </c>
      <c r="G8" s="168"/>
      <c r="H8" s="170" t="s">
        <v>103</v>
      </c>
      <c r="I8" s="168"/>
      <c r="J8" s="170" t="s">
        <v>103</v>
      </c>
      <c r="K8" s="168"/>
      <c r="L8" s="170" t="s">
        <v>103</v>
      </c>
    </row>
    <row r="9" spans="1:14" ht="8.1" customHeight="1">
      <c r="D9" s="171"/>
      <c r="F9" s="172"/>
      <c r="G9" s="168"/>
      <c r="H9" s="172"/>
      <c r="I9" s="168"/>
      <c r="J9" s="172"/>
      <c r="K9" s="168"/>
      <c r="L9" s="172"/>
    </row>
    <row r="10" spans="1:14" ht="17.100000000000001" customHeight="1">
      <c r="A10" s="102" t="s">
        <v>93</v>
      </c>
      <c r="B10" s="72"/>
      <c r="C10" s="72"/>
      <c r="D10" s="76"/>
      <c r="E10" s="72"/>
      <c r="F10" s="173"/>
      <c r="G10" s="174"/>
      <c r="H10" s="173"/>
      <c r="I10" s="174"/>
      <c r="J10" s="163"/>
      <c r="K10" s="174"/>
      <c r="L10" s="163"/>
    </row>
    <row r="11" spans="1:14" ht="17.100000000000001" customHeight="1">
      <c r="A11" s="72" t="s">
        <v>141</v>
      </c>
      <c r="B11" s="72"/>
      <c r="C11" s="72"/>
      <c r="D11" s="76"/>
      <c r="E11" s="72"/>
      <c r="F11" s="163">
        <f>'[1]PL7-8'!F43</f>
        <v>3384707442</v>
      </c>
      <c r="G11" s="163"/>
      <c r="H11" s="68">
        <v>1720807437</v>
      </c>
      <c r="I11" s="164"/>
      <c r="J11" s="163">
        <f>'[1]PL7-8'!J43</f>
        <v>3825266517</v>
      </c>
      <c r="K11" s="163"/>
      <c r="L11" s="68">
        <v>3083401894</v>
      </c>
    </row>
    <row r="12" spans="1:14" ht="17.100000000000001" customHeight="1">
      <c r="A12" s="72" t="s">
        <v>40</v>
      </c>
      <c r="B12" s="72"/>
      <c r="C12" s="72"/>
      <c r="D12" s="76"/>
      <c r="E12" s="72"/>
      <c r="F12" s="163"/>
      <c r="G12" s="163"/>
      <c r="H12" s="163"/>
      <c r="I12" s="164"/>
      <c r="J12" s="163"/>
      <c r="K12" s="163"/>
      <c r="L12" s="163"/>
    </row>
    <row r="13" spans="1:14" ht="17.100000000000001" customHeight="1">
      <c r="A13" s="72"/>
      <c r="B13" s="72" t="s">
        <v>142</v>
      </c>
      <c r="C13" s="72"/>
      <c r="D13" s="76"/>
      <c r="E13" s="72"/>
      <c r="F13" s="163">
        <v>1371861</v>
      </c>
      <c r="G13" s="163"/>
      <c r="H13" s="163">
        <v>-804020</v>
      </c>
      <c r="I13" s="164"/>
      <c r="J13" s="163">
        <v>438546</v>
      </c>
      <c r="K13" s="163"/>
      <c r="L13" s="163">
        <v>319434</v>
      </c>
    </row>
    <row r="14" spans="1:14" ht="17.100000000000001" customHeight="1">
      <c r="A14" s="72"/>
      <c r="B14" s="72" t="s">
        <v>228</v>
      </c>
      <c r="C14" s="72"/>
      <c r="D14" s="76"/>
      <c r="E14" s="72"/>
      <c r="F14" s="163">
        <v>0</v>
      </c>
      <c r="G14" s="163"/>
      <c r="H14" s="163">
        <v>-9107402</v>
      </c>
      <c r="I14" s="164"/>
      <c r="J14" s="163"/>
      <c r="K14" s="163"/>
      <c r="L14" s="163">
        <v>-9107402</v>
      </c>
    </row>
    <row r="15" spans="1:14" ht="17.100000000000001" customHeight="1">
      <c r="A15" s="72"/>
      <c r="B15" s="72" t="s">
        <v>148</v>
      </c>
      <c r="C15" s="72"/>
      <c r="D15" s="76" t="s">
        <v>182</v>
      </c>
      <c r="E15" s="72"/>
      <c r="F15" s="163">
        <v>-1524805970</v>
      </c>
      <c r="G15" s="163"/>
      <c r="H15" s="163">
        <f>-'[1]PL7-8'!H41</f>
        <v>-1173043232</v>
      </c>
      <c r="I15" s="164"/>
      <c r="J15" s="163">
        <f>-'[1]PL7-8'!J41</f>
        <v>0</v>
      </c>
      <c r="K15" s="163"/>
      <c r="L15" s="163">
        <f>-'[1]PL7-8'!L41</f>
        <v>0</v>
      </c>
    </row>
    <row r="16" spans="1:14" ht="17.100000000000001" customHeight="1">
      <c r="A16" s="72"/>
      <c r="B16" s="58" t="s">
        <v>162</v>
      </c>
      <c r="C16" s="72"/>
      <c r="D16" s="76"/>
      <c r="E16" s="72"/>
      <c r="F16" s="163">
        <v>0</v>
      </c>
      <c r="G16" s="163"/>
      <c r="H16" s="163">
        <v>645445</v>
      </c>
      <c r="I16" s="164"/>
      <c r="J16" s="163" t="s">
        <v>100</v>
      </c>
      <c r="K16" s="163"/>
      <c r="L16" s="163">
        <v>645445</v>
      </c>
    </row>
    <row r="17" spans="1:12" ht="17.100000000000001" customHeight="1">
      <c r="A17" s="72"/>
      <c r="B17" s="58" t="s">
        <v>273</v>
      </c>
      <c r="C17" s="72"/>
      <c r="D17" s="76"/>
      <c r="E17" s="72"/>
      <c r="F17" s="163">
        <v>0</v>
      </c>
      <c r="G17" s="163"/>
      <c r="H17" s="163">
        <v>-784117</v>
      </c>
      <c r="I17" s="164"/>
      <c r="J17" s="163" t="s">
        <v>100</v>
      </c>
      <c r="K17" s="163"/>
      <c r="L17" s="163">
        <v>0</v>
      </c>
    </row>
    <row r="18" spans="1:12" ht="17.100000000000001" customHeight="1">
      <c r="A18" s="72"/>
      <c r="B18" s="72" t="s">
        <v>274</v>
      </c>
      <c r="C18" s="72"/>
      <c r="D18" s="76"/>
      <c r="E18" s="72"/>
      <c r="F18" s="163">
        <v>-1087221</v>
      </c>
      <c r="G18" s="163"/>
      <c r="H18" s="163">
        <v>-834388</v>
      </c>
      <c r="I18" s="164"/>
      <c r="J18" s="163">
        <v>-728361</v>
      </c>
      <c r="K18" s="163"/>
      <c r="L18" s="163">
        <v>-2114670</v>
      </c>
    </row>
    <row r="19" spans="1:12" ht="17.100000000000001" customHeight="1">
      <c r="A19" s="72"/>
      <c r="B19" s="72" t="s">
        <v>126</v>
      </c>
      <c r="C19" s="72"/>
      <c r="D19" s="76"/>
      <c r="E19" s="72"/>
      <c r="F19" s="163">
        <v>-70914963</v>
      </c>
      <c r="G19" s="163"/>
      <c r="H19" s="163">
        <v>0</v>
      </c>
      <c r="I19" s="164"/>
      <c r="J19" s="163" t="s">
        <v>100</v>
      </c>
      <c r="K19" s="163"/>
      <c r="L19" s="163">
        <v>0</v>
      </c>
    </row>
    <row r="20" spans="1:12" ht="17.100000000000001" customHeight="1">
      <c r="A20" s="72"/>
      <c r="B20" s="72" t="s">
        <v>127</v>
      </c>
      <c r="C20" s="72"/>
      <c r="D20" s="76" t="s">
        <v>221</v>
      </c>
      <c r="E20" s="72"/>
      <c r="F20" s="163">
        <v>162174065</v>
      </c>
      <c r="G20" s="163"/>
      <c r="H20" s="163">
        <v>167694186</v>
      </c>
      <c r="I20" s="164"/>
      <c r="J20" s="163">
        <v>10946470</v>
      </c>
      <c r="K20" s="163"/>
      <c r="L20" s="163">
        <v>14542859</v>
      </c>
    </row>
    <row r="21" spans="1:12" ht="17.100000000000001" customHeight="1">
      <c r="A21" s="72"/>
      <c r="B21" s="72" t="s">
        <v>128</v>
      </c>
      <c r="C21" s="72"/>
      <c r="D21" s="76"/>
      <c r="E21" s="72"/>
      <c r="F21" s="163">
        <v>7635949</v>
      </c>
      <c r="G21" s="163"/>
      <c r="H21" s="163">
        <v>11631888</v>
      </c>
      <c r="I21" s="164"/>
      <c r="J21" s="163">
        <v>7375026</v>
      </c>
      <c r="K21" s="163"/>
      <c r="L21" s="163">
        <v>11607290</v>
      </c>
    </row>
    <row r="22" spans="1:12" ht="17.100000000000001" customHeight="1">
      <c r="A22" s="72"/>
      <c r="B22" s="72" t="s">
        <v>147</v>
      </c>
      <c r="C22" s="72"/>
      <c r="D22" s="76"/>
      <c r="E22" s="72"/>
      <c r="F22" s="163">
        <v>15824999</v>
      </c>
      <c r="G22" s="163"/>
      <c r="H22" s="163">
        <v>2119164</v>
      </c>
      <c r="I22" s="164"/>
      <c r="J22" s="163">
        <v>15824999</v>
      </c>
      <c r="K22" s="163"/>
      <c r="L22" s="163">
        <v>0</v>
      </c>
    </row>
    <row r="23" spans="1:12" ht="17.100000000000001" customHeight="1">
      <c r="A23" s="72"/>
      <c r="B23" s="72" t="s">
        <v>34</v>
      </c>
      <c r="C23" s="72"/>
      <c r="D23" s="76">
        <v>14</v>
      </c>
      <c r="E23" s="72"/>
      <c r="F23" s="163" t="s">
        <v>100</v>
      </c>
      <c r="G23" s="163"/>
      <c r="H23" s="163">
        <v>0</v>
      </c>
      <c r="I23" s="164"/>
      <c r="J23" s="163">
        <v>-51775794</v>
      </c>
      <c r="K23" s="163"/>
      <c r="L23" s="163">
        <v>-28890562</v>
      </c>
    </row>
    <row r="24" spans="1:12" ht="17.100000000000001" customHeight="1">
      <c r="A24" s="72"/>
      <c r="B24" s="72" t="s">
        <v>16</v>
      </c>
      <c r="C24" s="72"/>
      <c r="D24" s="76"/>
      <c r="E24" s="72"/>
      <c r="F24" s="163">
        <v>16887541</v>
      </c>
      <c r="G24" s="163"/>
      <c r="H24" s="163">
        <v>8163622</v>
      </c>
      <c r="I24" s="164"/>
      <c r="J24" s="163">
        <v>1503041</v>
      </c>
      <c r="K24" s="163"/>
      <c r="L24" s="163">
        <v>2663630</v>
      </c>
    </row>
    <row r="25" spans="1:12" ht="17.100000000000001" customHeight="1">
      <c r="A25" s="72"/>
      <c r="B25" s="72" t="s">
        <v>145</v>
      </c>
      <c r="C25" s="72"/>
      <c r="D25" s="76"/>
      <c r="E25" s="72"/>
      <c r="F25" s="163" t="s">
        <v>100</v>
      </c>
      <c r="G25" s="163"/>
      <c r="H25" s="163">
        <v>18627441</v>
      </c>
      <c r="I25" s="164"/>
      <c r="J25" s="163">
        <v>-8805000</v>
      </c>
      <c r="K25" s="163"/>
      <c r="L25" s="163">
        <f>-280733-6482493</f>
        <v>-6763226</v>
      </c>
    </row>
    <row r="26" spans="1:12" ht="17.100000000000001" customHeight="1">
      <c r="A26" s="72"/>
      <c r="B26" s="72" t="s">
        <v>33</v>
      </c>
      <c r="C26" s="72"/>
      <c r="D26" s="76"/>
      <c r="E26" s="72"/>
      <c r="F26" s="163">
        <v>-65102404</v>
      </c>
      <c r="G26" s="163"/>
      <c r="H26" s="163">
        <v>-25053207</v>
      </c>
      <c r="I26" s="164"/>
      <c r="J26" s="163">
        <f>-'PL7-8'!J29</f>
        <v>-3587785783</v>
      </c>
      <c r="K26" s="163"/>
      <c r="L26" s="163">
        <v>-3210917077</v>
      </c>
    </row>
    <row r="27" spans="1:12" ht="17.100000000000001" customHeight="1">
      <c r="A27" s="72"/>
      <c r="B27" s="72" t="s">
        <v>149</v>
      </c>
      <c r="C27" s="72"/>
      <c r="D27" s="76"/>
      <c r="E27" s="72"/>
      <c r="F27" s="163">
        <v>-754796049</v>
      </c>
      <c r="G27" s="163"/>
      <c r="H27" s="163">
        <v>-249441112</v>
      </c>
      <c r="I27" s="164"/>
      <c r="J27" s="163">
        <v>-753617801</v>
      </c>
      <c r="K27" s="163"/>
      <c r="L27" s="163">
        <v>-522159487</v>
      </c>
    </row>
    <row r="28" spans="1:12" ht="17.100000000000001" customHeight="1">
      <c r="A28" s="72"/>
      <c r="B28" s="72" t="s">
        <v>37</v>
      </c>
      <c r="C28" s="72"/>
      <c r="D28" s="76"/>
      <c r="E28" s="72"/>
      <c r="F28" s="175">
        <v>870013050</v>
      </c>
      <c r="G28" s="163"/>
      <c r="H28" s="175">
        <v>758053444</v>
      </c>
      <c r="I28" s="164"/>
      <c r="J28" s="175">
        <v>642345355</v>
      </c>
      <c r="K28" s="163"/>
      <c r="L28" s="175">
        <v>673940388</v>
      </c>
    </row>
    <row r="29" spans="1:12" ht="8.1" customHeight="1">
      <c r="A29" s="72"/>
      <c r="B29" s="72"/>
      <c r="C29" s="72"/>
      <c r="D29" s="76"/>
      <c r="E29" s="72"/>
      <c r="F29" s="163"/>
      <c r="G29" s="163"/>
      <c r="H29" s="163"/>
      <c r="I29" s="164"/>
      <c r="J29" s="163"/>
      <c r="K29" s="164"/>
      <c r="L29" s="163"/>
    </row>
    <row r="30" spans="1:12" ht="16.5" customHeight="1">
      <c r="A30" s="72"/>
      <c r="B30" s="72"/>
      <c r="C30" s="72"/>
      <c r="D30" s="76"/>
      <c r="E30" s="72"/>
      <c r="F30" s="163">
        <f>SUM(F11:F28)</f>
        <v>2041908300</v>
      </c>
      <c r="G30" s="163">
        <f>SUM(G11:G28)</f>
        <v>0</v>
      </c>
      <c r="H30" s="163">
        <f>SUM(H11:H28)</f>
        <v>1228675149</v>
      </c>
      <c r="I30" s="164"/>
      <c r="J30" s="163">
        <f>SUM(J11:J28)</f>
        <v>100987215</v>
      </c>
      <c r="K30" s="164"/>
      <c r="L30" s="163">
        <f>SUM(L11:L28)</f>
        <v>7168516</v>
      </c>
    </row>
    <row r="31" spans="1:12" ht="8.1" customHeight="1">
      <c r="A31" s="72"/>
      <c r="B31" s="72"/>
      <c r="C31" s="72"/>
      <c r="D31" s="76"/>
      <c r="E31" s="72"/>
      <c r="F31" s="163"/>
      <c r="G31" s="163"/>
      <c r="H31" s="163"/>
      <c r="I31" s="164"/>
      <c r="J31" s="163"/>
      <c r="K31" s="164"/>
      <c r="L31" s="163"/>
    </row>
    <row r="32" spans="1:12">
      <c r="A32" s="72" t="s">
        <v>107</v>
      </c>
      <c r="B32" s="72"/>
      <c r="C32" s="72"/>
      <c r="D32" s="76"/>
      <c r="E32" s="72"/>
      <c r="F32" s="163"/>
      <c r="G32" s="163"/>
      <c r="H32" s="163"/>
      <c r="I32" s="164"/>
      <c r="J32" s="163"/>
      <c r="K32" s="164"/>
      <c r="L32" s="163"/>
    </row>
    <row r="33" spans="1:20" ht="17.100000000000001" customHeight="1">
      <c r="A33" s="72"/>
      <c r="B33" s="88" t="s">
        <v>84</v>
      </c>
      <c r="C33" s="72"/>
      <c r="D33" s="76"/>
      <c r="E33" s="72"/>
      <c r="F33" s="163">
        <v>27427179</v>
      </c>
      <c r="G33" s="163"/>
      <c r="H33" s="163">
        <v>-47654987</v>
      </c>
      <c r="I33" s="164"/>
      <c r="J33" s="163">
        <v>100223724</v>
      </c>
      <c r="K33" s="163"/>
      <c r="L33" s="163">
        <v>89938409</v>
      </c>
    </row>
    <row r="34" spans="1:20" ht="17.100000000000001" customHeight="1">
      <c r="A34" s="72"/>
      <c r="B34" s="72" t="s">
        <v>41</v>
      </c>
      <c r="C34" s="72"/>
      <c r="D34" s="76"/>
      <c r="E34" s="72"/>
      <c r="F34" s="163">
        <v>-5506851</v>
      </c>
      <c r="G34" s="163"/>
      <c r="H34" s="163">
        <v>-210447278</v>
      </c>
      <c r="I34" s="164"/>
      <c r="J34" s="163">
        <v>-32936794</v>
      </c>
      <c r="K34" s="163"/>
      <c r="L34" s="163">
        <v>-359042099</v>
      </c>
    </row>
    <row r="35" spans="1:20" ht="17.100000000000001" customHeight="1">
      <c r="A35" s="72"/>
      <c r="B35" s="72" t="s">
        <v>5</v>
      </c>
      <c r="C35" s="72"/>
      <c r="D35" s="76"/>
      <c r="E35" s="72"/>
      <c r="F35" s="163">
        <v>-4317172</v>
      </c>
      <c r="G35" s="163"/>
      <c r="H35" s="163">
        <v>-141203345</v>
      </c>
      <c r="I35" s="164"/>
      <c r="J35" s="163">
        <v>-292942</v>
      </c>
      <c r="K35" s="163"/>
      <c r="L35" s="163">
        <v>1239404</v>
      </c>
      <c r="M35" s="24"/>
    </row>
    <row r="36" spans="1:20" ht="17.100000000000001" customHeight="1">
      <c r="A36" s="72"/>
      <c r="B36" s="72" t="s">
        <v>10</v>
      </c>
      <c r="C36" s="72"/>
      <c r="D36" s="76"/>
      <c r="E36" s="72"/>
      <c r="F36" s="163">
        <v>-3235291</v>
      </c>
      <c r="G36" s="163"/>
      <c r="H36" s="163">
        <f>455409-670301</f>
        <v>-214892</v>
      </c>
      <c r="I36" s="164"/>
      <c r="J36" s="163">
        <v>-1951958</v>
      </c>
      <c r="K36" s="163"/>
      <c r="L36" s="163">
        <v>989222</v>
      </c>
    </row>
    <row r="37" spans="1:20" ht="17.100000000000001" customHeight="1">
      <c r="A37" s="72"/>
      <c r="B37" s="72" t="s">
        <v>145</v>
      </c>
      <c r="C37" s="72"/>
      <c r="D37" s="76"/>
      <c r="E37" s="72"/>
      <c r="F37" s="163">
        <v>-79952662</v>
      </c>
      <c r="G37" s="163"/>
      <c r="H37" s="163">
        <f>-99194203-4605339</f>
        <v>-103799542</v>
      </c>
      <c r="I37" s="164"/>
      <c r="J37" s="163">
        <v>-9615962</v>
      </c>
      <c r="K37" s="163"/>
      <c r="L37" s="163">
        <v>543881074</v>
      </c>
    </row>
    <row r="38" spans="1:20" ht="17.100000000000001" customHeight="1">
      <c r="A38" s="72"/>
      <c r="B38" s="72" t="s">
        <v>85</v>
      </c>
      <c r="C38" s="72"/>
      <c r="D38" s="76"/>
      <c r="E38" s="72"/>
      <c r="F38" s="163">
        <v>36619259</v>
      </c>
      <c r="G38" s="163"/>
      <c r="H38" s="163">
        <f>-426764893+373040757</f>
        <v>-53724136</v>
      </c>
      <c r="I38" s="164"/>
      <c r="J38" s="163">
        <v>59959699</v>
      </c>
      <c r="K38" s="163"/>
      <c r="L38" s="163">
        <v>-22384447</v>
      </c>
      <c r="M38" s="24"/>
      <c r="O38" s="24"/>
      <c r="P38" s="24"/>
      <c r="Q38" s="24"/>
      <c r="R38" s="24"/>
      <c r="S38" s="24"/>
    </row>
    <row r="39" spans="1:20" ht="17.100000000000001" customHeight="1">
      <c r="A39" s="72"/>
      <c r="B39" s="72" t="s">
        <v>15</v>
      </c>
      <c r="C39" s="72"/>
      <c r="D39" s="76"/>
      <c r="E39" s="72"/>
      <c r="F39" s="163">
        <v>-32488024</v>
      </c>
      <c r="G39" s="163"/>
      <c r="H39" s="163">
        <f>-54224892+888408</f>
        <v>-53336484</v>
      </c>
      <c r="I39" s="164"/>
      <c r="J39" s="163">
        <v>-13674473</v>
      </c>
      <c r="K39" s="163"/>
      <c r="L39" s="163">
        <v>-24290950</v>
      </c>
    </row>
    <row r="40" spans="1:20" ht="17.100000000000001" customHeight="1">
      <c r="A40" s="72"/>
      <c r="B40" s="72" t="s">
        <v>129</v>
      </c>
      <c r="C40" s="72"/>
      <c r="D40" s="76"/>
      <c r="E40" s="72"/>
      <c r="F40" s="163">
        <v>0</v>
      </c>
      <c r="G40" s="163"/>
      <c r="H40" s="163">
        <v>-2997638</v>
      </c>
      <c r="I40" s="164"/>
      <c r="J40" s="163" t="s">
        <v>100</v>
      </c>
      <c r="K40" s="163"/>
      <c r="L40" s="163">
        <v>-2256182</v>
      </c>
    </row>
    <row r="41" spans="1:20" ht="17.100000000000001" customHeight="1">
      <c r="A41" s="72"/>
      <c r="B41" s="72" t="s">
        <v>17</v>
      </c>
      <c r="C41" s="72"/>
      <c r="D41" s="76"/>
      <c r="E41" s="72"/>
      <c r="F41" s="175">
        <v>-12474458</v>
      </c>
      <c r="G41" s="163"/>
      <c r="H41" s="175">
        <v>-13626886</v>
      </c>
      <c r="I41" s="164"/>
      <c r="J41" s="175">
        <v>-21454486</v>
      </c>
      <c r="K41" s="163"/>
      <c r="L41" s="175">
        <v>12553773</v>
      </c>
    </row>
    <row r="42" spans="1:20" ht="8.1" customHeight="1">
      <c r="A42" s="72"/>
      <c r="B42" s="72"/>
      <c r="C42" s="72"/>
      <c r="D42" s="72"/>
      <c r="E42" s="176"/>
      <c r="F42" s="72"/>
      <c r="G42" s="79"/>
      <c r="H42" s="72"/>
      <c r="I42" s="79"/>
      <c r="J42" s="72"/>
      <c r="K42" s="79"/>
      <c r="L42" s="72"/>
    </row>
    <row r="43" spans="1:20" ht="17.100000000000001" customHeight="1">
      <c r="A43" s="177" t="s">
        <v>157</v>
      </c>
      <c r="B43" s="72"/>
      <c r="C43" s="72"/>
      <c r="D43" s="178"/>
      <c r="E43" s="79"/>
      <c r="F43" s="163">
        <f>SUM(F30:F41)</f>
        <v>1967980280</v>
      </c>
      <c r="G43" s="163"/>
      <c r="H43" s="163">
        <f>SUM(H30:H41)</f>
        <v>601669961</v>
      </c>
      <c r="I43" s="163"/>
      <c r="J43" s="163">
        <f>SUM(J30:J41)</f>
        <v>181244023</v>
      </c>
      <c r="K43" s="163">
        <f>SUM(K30:K41)</f>
        <v>0</v>
      </c>
      <c r="L43" s="163">
        <f>SUM(L30:L41)</f>
        <v>247796720</v>
      </c>
    </row>
    <row r="44" spans="1:20" ht="17.100000000000001" customHeight="1">
      <c r="A44" s="79" t="s">
        <v>31</v>
      </c>
      <c r="B44" s="72"/>
      <c r="C44" s="72"/>
      <c r="D44" s="178"/>
      <c r="E44" s="79"/>
      <c r="F44" s="163">
        <v>820184525</v>
      </c>
      <c r="G44" s="163"/>
      <c r="H44" s="163">
        <v>62783006</v>
      </c>
      <c r="I44" s="163"/>
      <c r="J44" s="163">
        <v>815562785</v>
      </c>
      <c r="K44" s="163"/>
      <c r="L44" s="163">
        <v>307271243</v>
      </c>
    </row>
    <row r="45" spans="1:20" ht="17.100000000000001" customHeight="1">
      <c r="A45" s="79" t="s">
        <v>130</v>
      </c>
      <c r="B45" s="72"/>
      <c r="C45" s="72"/>
      <c r="D45" s="178"/>
      <c r="E45" s="79"/>
      <c r="F45" s="163">
        <v>-991694862</v>
      </c>
      <c r="G45" s="163"/>
      <c r="H45" s="163">
        <v>-693688826</v>
      </c>
      <c r="I45" s="163"/>
      <c r="J45" s="163">
        <v>-695374065</v>
      </c>
      <c r="K45" s="163"/>
      <c r="L45" s="163">
        <v>-651896946</v>
      </c>
      <c r="O45" s="24"/>
      <c r="P45" s="24"/>
      <c r="Q45" s="24"/>
      <c r="R45" s="24"/>
      <c r="S45" s="24"/>
      <c r="T45" s="24"/>
    </row>
    <row r="46" spans="1:20" ht="17.100000000000001" customHeight="1">
      <c r="A46" s="179" t="s">
        <v>158</v>
      </c>
      <c r="B46" s="72"/>
      <c r="C46" s="72"/>
      <c r="D46" s="80"/>
      <c r="E46" s="79"/>
      <c r="F46" s="163">
        <v>85552349</v>
      </c>
      <c r="G46" s="163"/>
      <c r="H46" s="163">
        <v>705831464</v>
      </c>
      <c r="I46" s="164"/>
      <c r="J46" s="163">
        <v>43105118</v>
      </c>
      <c r="K46" s="163"/>
      <c r="L46" s="163">
        <v>3150914627</v>
      </c>
      <c r="O46" s="24"/>
      <c r="P46" s="24"/>
      <c r="Q46" s="24"/>
      <c r="R46" s="24"/>
      <c r="S46" s="24"/>
      <c r="T46" s="24"/>
    </row>
    <row r="47" spans="1:20" ht="17.100000000000001" customHeight="1">
      <c r="A47" s="179" t="s">
        <v>131</v>
      </c>
      <c r="B47" s="72"/>
      <c r="C47" s="72"/>
      <c r="D47" s="80"/>
      <c r="E47" s="79"/>
      <c r="F47" s="163">
        <v>2031232</v>
      </c>
      <c r="G47" s="163"/>
      <c r="H47" s="163">
        <v>1894424</v>
      </c>
      <c r="I47" s="164"/>
      <c r="J47" s="163">
        <v>0</v>
      </c>
      <c r="K47" s="163"/>
      <c r="L47" s="163">
        <v>0</v>
      </c>
      <c r="O47" s="24"/>
      <c r="P47" s="24"/>
      <c r="Q47" s="24"/>
      <c r="R47" s="24"/>
      <c r="S47" s="24"/>
      <c r="T47" s="24"/>
    </row>
    <row r="48" spans="1:20" ht="17.100000000000001" customHeight="1">
      <c r="A48" s="179" t="s">
        <v>132</v>
      </c>
      <c r="B48" s="72"/>
      <c r="C48" s="72"/>
      <c r="D48" s="80"/>
      <c r="E48" s="79"/>
      <c r="F48" s="175">
        <v>-200992900</v>
      </c>
      <c r="G48" s="163"/>
      <c r="H48" s="175">
        <v>-256869479</v>
      </c>
      <c r="I48" s="164"/>
      <c r="J48" s="175">
        <v>-38090531</v>
      </c>
      <c r="K48" s="163"/>
      <c r="L48" s="175">
        <v>-39138841</v>
      </c>
      <c r="O48" s="24"/>
      <c r="P48" s="24"/>
      <c r="Q48" s="24"/>
      <c r="R48" s="24"/>
      <c r="S48" s="24"/>
      <c r="T48" s="24"/>
    </row>
    <row r="49" spans="1:12" ht="8.1" customHeight="1">
      <c r="A49" s="72"/>
      <c r="B49" s="72"/>
      <c r="C49" s="72"/>
      <c r="D49" s="72"/>
      <c r="E49" s="176"/>
      <c r="F49" s="72"/>
      <c r="G49" s="79"/>
      <c r="H49" s="72"/>
      <c r="I49" s="79"/>
      <c r="J49" s="72"/>
      <c r="K49" s="79"/>
      <c r="L49" s="72"/>
    </row>
    <row r="50" spans="1:12" ht="17.100000000000001" customHeight="1">
      <c r="A50" s="102" t="s">
        <v>222</v>
      </c>
      <c r="B50" s="72"/>
      <c r="C50" s="72"/>
      <c r="D50" s="107"/>
      <c r="E50" s="72"/>
      <c r="F50" s="175">
        <f>SUM(F43:F48)</f>
        <v>1683060624</v>
      </c>
      <c r="G50" s="164"/>
      <c r="H50" s="175">
        <f>SUM(H43:H48)</f>
        <v>421620550</v>
      </c>
      <c r="I50" s="164"/>
      <c r="J50" s="175">
        <f>SUM(J43:J48)</f>
        <v>306447330</v>
      </c>
      <c r="K50" s="164"/>
      <c r="L50" s="175">
        <f>SUM(L43:L48)</f>
        <v>3014946803</v>
      </c>
    </row>
    <row r="51" spans="1:12" ht="19.5" customHeight="1">
      <c r="A51" s="102"/>
      <c r="B51" s="72"/>
      <c r="C51" s="72"/>
      <c r="D51" s="107"/>
      <c r="E51" s="72"/>
      <c r="F51" s="163"/>
      <c r="G51" s="164"/>
      <c r="H51" s="163"/>
      <c r="I51" s="164"/>
      <c r="J51" s="163"/>
      <c r="K51" s="164"/>
      <c r="L51" s="163"/>
    </row>
    <row r="52" spans="1:12" ht="19.5" customHeight="1">
      <c r="A52" s="102"/>
      <c r="B52" s="72"/>
      <c r="C52" s="72"/>
      <c r="D52" s="107"/>
      <c r="E52" s="72"/>
      <c r="F52" s="163"/>
      <c r="G52" s="164"/>
      <c r="H52" s="163"/>
      <c r="I52" s="164"/>
      <c r="J52" s="163"/>
      <c r="K52" s="164"/>
      <c r="L52" s="163"/>
    </row>
    <row r="53" spans="1:12" ht="19.5" customHeight="1">
      <c r="A53" s="102"/>
      <c r="B53" s="72"/>
      <c r="C53" s="72"/>
      <c r="D53" s="107"/>
      <c r="E53" s="72"/>
      <c r="F53" s="163"/>
      <c r="G53" s="164"/>
      <c r="H53" s="163"/>
      <c r="I53" s="164"/>
      <c r="J53" s="163"/>
      <c r="K53" s="164"/>
      <c r="L53" s="163"/>
    </row>
    <row r="54" spans="1:12" ht="19.5" customHeight="1">
      <c r="A54" s="102"/>
      <c r="B54" s="72"/>
      <c r="C54" s="72"/>
      <c r="D54" s="107"/>
      <c r="E54" s="72"/>
      <c r="F54" s="163"/>
      <c r="G54" s="164"/>
      <c r="H54" s="163"/>
      <c r="I54" s="164"/>
      <c r="J54" s="163"/>
      <c r="K54" s="164"/>
      <c r="L54" s="163"/>
    </row>
    <row r="55" spans="1:12" ht="19.5" customHeight="1">
      <c r="A55" s="102"/>
      <c r="B55" s="72"/>
      <c r="C55" s="72"/>
      <c r="D55" s="107"/>
      <c r="E55" s="72"/>
      <c r="F55" s="163"/>
      <c r="G55" s="164"/>
      <c r="H55" s="163"/>
      <c r="I55" s="164"/>
      <c r="J55" s="163"/>
      <c r="K55" s="164"/>
      <c r="L55" s="163"/>
    </row>
    <row r="56" spans="1:12" ht="17.100000000000001" customHeight="1">
      <c r="A56" s="102"/>
      <c r="B56" s="72"/>
      <c r="C56" s="72"/>
      <c r="D56" s="107"/>
      <c r="E56" s="72"/>
      <c r="F56" s="163"/>
      <c r="G56" s="164"/>
      <c r="H56" s="163"/>
      <c r="I56" s="164"/>
      <c r="J56" s="163"/>
      <c r="K56" s="164"/>
      <c r="L56" s="163"/>
    </row>
    <row r="57" spans="1:12" ht="17.100000000000001" customHeight="1">
      <c r="A57" s="102"/>
      <c r="B57" s="72"/>
      <c r="C57" s="72"/>
      <c r="D57" s="107"/>
      <c r="E57" s="72"/>
      <c r="F57" s="163"/>
      <c r="G57" s="164"/>
      <c r="H57" s="163"/>
      <c r="I57" s="164"/>
      <c r="J57" s="163"/>
      <c r="K57" s="164"/>
      <c r="L57" s="163"/>
    </row>
    <row r="58" spans="1:12" ht="17.100000000000001" customHeight="1">
      <c r="A58" s="102"/>
      <c r="B58" s="72"/>
      <c r="C58" s="72"/>
      <c r="D58" s="107"/>
      <c r="E58" s="72"/>
      <c r="F58" s="163"/>
      <c r="G58" s="164"/>
      <c r="H58" s="163"/>
      <c r="I58" s="164"/>
      <c r="J58" s="163"/>
      <c r="K58" s="164"/>
      <c r="L58" s="163"/>
    </row>
    <row r="59" spans="1:12" ht="15" customHeight="1"/>
    <row r="60" spans="1:12" ht="21.95" customHeight="1">
      <c r="A60" s="11" t="s">
        <v>104</v>
      </c>
      <c r="B60" s="11"/>
      <c r="C60" s="11"/>
      <c r="D60" s="11"/>
      <c r="E60" s="11"/>
      <c r="F60" s="11"/>
      <c r="G60" s="11"/>
      <c r="H60" s="11"/>
      <c r="I60" s="11"/>
      <c r="J60" s="180"/>
      <c r="K60" s="11"/>
      <c r="L60" s="180"/>
    </row>
    <row r="61" spans="1:12" ht="17.45" customHeight="1">
      <c r="A61" s="255" t="s">
        <v>125</v>
      </c>
      <c r="B61" s="158"/>
      <c r="C61" s="158"/>
      <c r="D61" s="158"/>
      <c r="E61" s="158"/>
      <c r="F61" s="159"/>
      <c r="G61" s="159"/>
      <c r="H61" s="159"/>
      <c r="I61" s="159"/>
      <c r="J61" s="159"/>
      <c r="K61" s="159"/>
      <c r="L61" s="159"/>
    </row>
    <row r="62" spans="1:12" ht="17.45" customHeight="1">
      <c r="A62" s="255" t="s">
        <v>223</v>
      </c>
      <c r="B62" s="158"/>
      <c r="C62" s="158"/>
      <c r="D62" s="158"/>
      <c r="E62" s="158"/>
      <c r="F62" s="159"/>
      <c r="G62" s="159"/>
      <c r="H62" s="159"/>
      <c r="I62" s="159"/>
      <c r="J62" s="159"/>
      <c r="K62" s="159"/>
      <c r="L62" s="159"/>
    </row>
    <row r="63" spans="1:12" ht="17.45" customHeight="1">
      <c r="A63" s="160" t="str">
        <f>A3</f>
        <v>สำหรับงวดเก้าเดือนสิ้นสุดวันที่ 30 กันยายน พ.ศ. 2560</v>
      </c>
      <c r="B63" s="161"/>
      <c r="C63" s="161"/>
      <c r="D63" s="161"/>
      <c r="E63" s="161"/>
      <c r="F63" s="162"/>
      <c r="G63" s="162"/>
      <c r="H63" s="162"/>
      <c r="I63" s="162"/>
      <c r="J63" s="162"/>
      <c r="K63" s="162"/>
      <c r="L63" s="162"/>
    </row>
    <row r="64" spans="1:12" ht="17.45" customHeight="1">
      <c r="C64" s="2" t="s">
        <v>24</v>
      </c>
    </row>
    <row r="65" spans="1:16" s="165" customFormat="1" ht="17.45" customHeight="1">
      <c r="D65" s="3"/>
      <c r="F65" s="269" t="s">
        <v>57</v>
      </c>
      <c r="G65" s="269"/>
      <c r="H65" s="269"/>
      <c r="I65" s="166"/>
      <c r="J65" s="269" t="s">
        <v>122</v>
      </c>
      <c r="K65" s="269"/>
      <c r="L65" s="269"/>
      <c r="N65" s="167"/>
    </row>
    <row r="66" spans="1:16" s="165" customFormat="1" ht="17.45" customHeight="1">
      <c r="D66" s="3"/>
      <c r="F66" s="168" t="s">
        <v>168</v>
      </c>
      <c r="G66" s="166"/>
      <c r="H66" s="168" t="s">
        <v>168</v>
      </c>
      <c r="I66" s="166"/>
      <c r="J66" s="168" t="s">
        <v>168</v>
      </c>
      <c r="K66" s="166"/>
      <c r="L66" s="168" t="s">
        <v>168</v>
      </c>
      <c r="N66" s="167"/>
    </row>
    <row r="67" spans="1:16" s="165" customFormat="1" ht="17.45" customHeight="1">
      <c r="D67" s="3"/>
      <c r="F67" s="169" t="s">
        <v>118</v>
      </c>
      <c r="G67" s="168"/>
      <c r="H67" s="169" t="s">
        <v>105</v>
      </c>
      <c r="I67" s="168"/>
      <c r="J67" s="169" t="s">
        <v>118</v>
      </c>
      <c r="K67" s="168"/>
      <c r="L67" s="169" t="s">
        <v>105</v>
      </c>
      <c r="N67" s="167"/>
    </row>
    <row r="68" spans="1:16" ht="17.45" customHeight="1">
      <c r="D68" s="50" t="s">
        <v>1</v>
      </c>
      <c r="F68" s="170" t="s">
        <v>103</v>
      </c>
      <c r="G68" s="168"/>
      <c r="H68" s="170" t="s">
        <v>103</v>
      </c>
      <c r="I68" s="168"/>
      <c r="J68" s="170" t="s">
        <v>103</v>
      </c>
      <c r="K68" s="168"/>
      <c r="L68" s="170" t="s">
        <v>103</v>
      </c>
    </row>
    <row r="69" spans="1:16" ht="17.45" customHeight="1">
      <c r="A69" s="102" t="s">
        <v>94</v>
      </c>
      <c r="B69" s="72"/>
      <c r="C69" s="72"/>
      <c r="D69" s="76"/>
      <c r="E69" s="181"/>
      <c r="F69" s="173"/>
      <c r="G69" s="174"/>
      <c r="H69" s="173"/>
      <c r="I69" s="174"/>
      <c r="J69" s="173"/>
      <c r="K69" s="174"/>
      <c r="L69" s="173"/>
    </row>
    <row r="70" spans="1:16" ht="17.45" customHeight="1">
      <c r="A70" s="72" t="s">
        <v>229</v>
      </c>
      <c r="B70" s="72"/>
      <c r="C70" s="72"/>
      <c r="D70" s="76"/>
      <c r="E70" s="182"/>
      <c r="F70" s="163">
        <v>0</v>
      </c>
      <c r="G70" s="163"/>
      <c r="H70" s="163">
        <v>1469125257</v>
      </c>
      <c r="I70" s="174"/>
      <c r="J70" s="163">
        <f>F70</f>
        <v>0</v>
      </c>
      <c r="K70" s="163"/>
      <c r="L70" s="173">
        <v>1469125257</v>
      </c>
    </row>
    <row r="71" spans="1:16" ht="17.45" customHeight="1">
      <c r="A71" s="79" t="s">
        <v>224</v>
      </c>
      <c r="B71" s="72"/>
      <c r="C71" s="72"/>
      <c r="D71" s="76"/>
      <c r="E71" s="79"/>
      <c r="F71" s="163">
        <v>42495835</v>
      </c>
      <c r="G71" s="163"/>
      <c r="H71" s="163">
        <v>25053208</v>
      </c>
      <c r="I71" s="163"/>
      <c r="J71" s="163">
        <v>3544680666</v>
      </c>
      <c r="K71" s="163"/>
      <c r="L71" s="163">
        <v>2456</v>
      </c>
    </row>
    <row r="72" spans="1:16" ht="17.45" customHeight="1">
      <c r="A72" s="79" t="s">
        <v>275</v>
      </c>
      <c r="B72" s="72"/>
      <c r="C72" s="72"/>
      <c r="D72" s="76">
        <v>9</v>
      </c>
      <c r="E72" s="79"/>
      <c r="F72" s="163">
        <v>15902316</v>
      </c>
      <c r="G72" s="163"/>
      <c r="H72" s="163" t="s">
        <v>100</v>
      </c>
      <c r="I72" s="163"/>
      <c r="J72" s="163">
        <f>F72</f>
        <v>15902316</v>
      </c>
      <c r="K72" s="163"/>
      <c r="L72" s="163" t="s">
        <v>100</v>
      </c>
    </row>
    <row r="73" spans="1:16" ht="17.45" customHeight="1">
      <c r="A73" s="79" t="s">
        <v>247</v>
      </c>
      <c r="B73" s="72"/>
      <c r="C73" s="72"/>
      <c r="D73" s="76"/>
      <c r="E73" s="79"/>
      <c r="F73" s="163">
        <v>-6885000</v>
      </c>
      <c r="G73" s="163"/>
      <c r="H73" s="163">
        <v>-13999000000</v>
      </c>
      <c r="I73" s="163"/>
      <c r="J73" s="163">
        <v>-795257190</v>
      </c>
      <c r="K73" s="163"/>
      <c r="L73" s="163">
        <v>-24809403918</v>
      </c>
    </row>
    <row r="74" spans="1:16" ht="17.45" customHeight="1">
      <c r="A74" s="79" t="s">
        <v>246</v>
      </c>
      <c r="B74" s="72"/>
      <c r="C74" s="72"/>
      <c r="D74" s="76"/>
      <c r="E74" s="79"/>
      <c r="F74" s="163">
        <v>1693150000</v>
      </c>
      <c r="G74" s="163"/>
      <c r="H74" s="163">
        <v>1000000000</v>
      </c>
      <c r="I74" s="163"/>
      <c r="J74" s="163">
        <v>2210789010</v>
      </c>
      <c r="K74" s="163"/>
      <c r="L74" s="163">
        <v>15919012908</v>
      </c>
    </row>
    <row r="75" spans="1:16" ht="17.45" customHeight="1">
      <c r="A75" s="88" t="s">
        <v>231</v>
      </c>
      <c r="B75" s="72"/>
      <c r="C75" s="72"/>
      <c r="D75" s="76">
        <v>10.1</v>
      </c>
      <c r="E75" s="176"/>
      <c r="F75" s="163">
        <v>-916428925</v>
      </c>
      <c r="G75" s="163"/>
      <c r="H75" s="163">
        <v>-657760605</v>
      </c>
      <c r="I75" s="164"/>
      <c r="J75" s="163">
        <v>0</v>
      </c>
      <c r="K75" s="163"/>
      <c r="L75" s="173">
        <v>0</v>
      </c>
    </row>
    <row r="76" spans="1:16" ht="17.45" customHeight="1">
      <c r="A76" s="88" t="s">
        <v>52</v>
      </c>
      <c r="B76" s="72"/>
      <c r="C76" s="72"/>
      <c r="D76" s="76"/>
      <c r="E76" s="176"/>
      <c r="F76" s="163" t="s">
        <v>100</v>
      </c>
      <c r="G76" s="163"/>
      <c r="H76" s="163">
        <v>7323555</v>
      </c>
      <c r="I76" s="164"/>
      <c r="J76" s="163">
        <v>0</v>
      </c>
      <c r="K76" s="163"/>
      <c r="L76" s="173">
        <v>7323555</v>
      </c>
    </row>
    <row r="77" spans="1:16" ht="17.45" customHeight="1">
      <c r="A77" s="88" t="s">
        <v>150</v>
      </c>
      <c r="B77" s="72"/>
      <c r="C77" s="72"/>
      <c r="D77" s="76">
        <v>10.1</v>
      </c>
      <c r="E77" s="176"/>
      <c r="F77" s="163">
        <v>16183065</v>
      </c>
      <c r="G77" s="163"/>
      <c r="H77" s="163">
        <v>36719999</v>
      </c>
      <c r="I77" s="164"/>
      <c r="J77" s="163">
        <f>F77</f>
        <v>16183065</v>
      </c>
      <c r="K77" s="163"/>
      <c r="L77" s="173">
        <v>0</v>
      </c>
    </row>
    <row r="78" spans="1:16" ht="17.45" customHeight="1">
      <c r="A78" s="88" t="s">
        <v>249</v>
      </c>
      <c r="B78" s="72"/>
      <c r="C78" s="88"/>
      <c r="D78" s="76">
        <v>10.199999999999999</v>
      </c>
      <c r="E78" s="176"/>
      <c r="F78" s="163" t="s">
        <v>100</v>
      </c>
      <c r="G78" s="163"/>
      <c r="H78" s="163">
        <v>0</v>
      </c>
      <c r="I78" s="164"/>
      <c r="J78" s="163">
        <v>-475750000</v>
      </c>
      <c r="K78" s="163"/>
      <c r="L78" s="173">
        <v>-1998402623</v>
      </c>
      <c r="P78" s="41"/>
    </row>
    <row r="79" spans="1:16" ht="17.45" customHeight="1">
      <c r="A79" s="88" t="s">
        <v>255</v>
      </c>
      <c r="B79" s="72"/>
      <c r="C79" s="88"/>
      <c r="D79" s="76">
        <v>10.3</v>
      </c>
      <c r="E79" s="176"/>
      <c r="F79" s="163">
        <v>-18747500</v>
      </c>
      <c r="G79" s="163"/>
      <c r="H79" s="163">
        <v>-69158346</v>
      </c>
      <c r="I79" s="164"/>
      <c r="J79" s="163">
        <v>-6247500</v>
      </c>
      <c r="K79" s="163"/>
      <c r="L79" s="173">
        <v>0</v>
      </c>
      <c r="P79" s="41"/>
    </row>
    <row r="80" spans="1:16" ht="17.45" customHeight="1">
      <c r="A80" s="72" t="s">
        <v>254</v>
      </c>
      <c r="B80" s="72"/>
      <c r="C80" s="72"/>
      <c r="D80" s="76"/>
      <c r="E80" s="181"/>
      <c r="F80" s="163" t="s">
        <v>100</v>
      </c>
      <c r="G80" s="163"/>
      <c r="H80" s="163">
        <v>1274997</v>
      </c>
      <c r="I80" s="174"/>
      <c r="J80" s="163">
        <v>0</v>
      </c>
      <c r="K80" s="163"/>
      <c r="L80" s="173">
        <v>0</v>
      </c>
    </row>
    <row r="81" spans="1:12" ht="17.45" customHeight="1">
      <c r="A81" s="72" t="s">
        <v>133</v>
      </c>
      <c r="B81" s="72"/>
      <c r="C81" s="72"/>
      <c r="D81" s="76">
        <v>11</v>
      </c>
      <c r="E81" s="176"/>
      <c r="F81" s="163">
        <v>-1408459</v>
      </c>
      <c r="G81" s="163"/>
      <c r="H81" s="163">
        <v>-20619269</v>
      </c>
      <c r="I81" s="164"/>
      <c r="J81" s="163">
        <v>0</v>
      </c>
      <c r="K81" s="163"/>
      <c r="L81" s="163">
        <v>0</v>
      </c>
    </row>
    <row r="82" spans="1:12" ht="17.45" customHeight="1">
      <c r="A82" s="72" t="s">
        <v>269</v>
      </c>
      <c r="B82" s="72"/>
      <c r="C82" s="72"/>
      <c r="D82" s="76"/>
      <c r="E82" s="176"/>
      <c r="F82" s="163">
        <v>128000000</v>
      </c>
      <c r="G82" s="163"/>
      <c r="H82" s="163">
        <v>0</v>
      </c>
      <c r="I82" s="164"/>
      <c r="J82" s="163">
        <v>0</v>
      </c>
      <c r="K82" s="163"/>
      <c r="L82" s="163">
        <v>0</v>
      </c>
    </row>
    <row r="83" spans="1:12" ht="17.45" customHeight="1">
      <c r="A83" s="72" t="s">
        <v>134</v>
      </c>
      <c r="B83" s="72"/>
      <c r="C83" s="72"/>
      <c r="D83" s="76"/>
      <c r="E83" s="176"/>
      <c r="F83" s="163">
        <v>-289709553</v>
      </c>
      <c r="G83" s="163"/>
      <c r="H83" s="163">
        <v>-216825141</v>
      </c>
      <c r="I83" s="164"/>
      <c r="J83" s="163">
        <v>-6602751</v>
      </c>
      <c r="K83" s="163"/>
      <c r="L83" s="163">
        <v>-15138841</v>
      </c>
    </row>
    <row r="84" spans="1:12" ht="17.45" customHeight="1">
      <c r="A84" s="72" t="s">
        <v>42</v>
      </c>
      <c r="B84" s="72"/>
      <c r="C84" s="72"/>
      <c r="D84" s="76"/>
      <c r="E84" s="176"/>
      <c r="F84" s="175">
        <v>1121495</v>
      </c>
      <c r="G84" s="163"/>
      <c r="H84" s="175">
        <v>966764</v>
      </c>
      <c r="I84" s="164"/>
      <c r="J84" s="175">
        <v>728972</v>
      </c>
      <c r="K84" s="163"/>
      <c r="L84" s="175">
        <v>639663</v>
      </c>
    </row>
    <row r="85" spans="1:12" ht="6" customHeight="1">
      <c r="A85" s="72"/>
      <c r="B85" s="72"/>
      <c r="C85" s="72"/>
      <c r="D85" s="72"/>
      <c r="E85" s="176"/>
      <c r="F85" s="72"/>
      <c r="G85" s="79"/>
      <c r="H85" s="72"/>
      <c r="I85" s="79"/>
      <c r="J85" s="72"/>
      <c r="K85" s="79"/>
      <c r="L85" s="72"/>
    </row>
    <row r="86" spans="1:12" ht="17.45" customHeight="1">
      <c r="A86" s="102" t="s">
        <v>252</v>
      </c>
      <c r="B86" s="72"/>
      <c r="C86" s="72"/>
      <c r="D86" s="76"/>
      <c r="E86" s="72"/>
      <c r="F86" s="175">
        <f>SUM(F70:G84)</f>
        <v>663673274</v>
      </c>
      <c r="G86" s="184"/>
      <c r="H86" s="175">
        <f>SUM(H70:I84)</f>
        <v>-12422899581</v>
      </c>
      <c r="I86" s="164"/>
      <c r="J86" s="175">
        <f>SUM(J70:K84)</f>
        <v>4504426588</v>
      </c>
      <c r="K86" s="164"/>
      <c r="L86" s="175">
        <f>SUM(L70:M84)</f>
        <v>-9426841543</v>
      </c>
    </row>
    <row r="87" spans="1:12" ht="17.45" customHeight="1">
      <c r="A87" s="72"/>
      <c r="B87" s="72"/>
      <c r="C87" s="72"/>
      <c r="D87" s="72"/>
      <c r="E87" s="176"/>
      <c r="F87" s="72"/>
      <c r="G87" s="79"/>
      <c r="H87" s="72"/>
      <c r="I87" s="79"/>
      <c r="J87" s="72"/>
      <c r="K87" s="79"/>
      <c r="L87" s="72"/>
    </row>
    <row r="88" spans="1:12" ht="17.45" customHeight="1">
      <c r="A88" s="102" t="s">
        <v>95</v>
      </c>
      <c r="B88" s="72"/>
      <c r="C88" s="72"/>
      <c r="D88" s="76"/>
      <c r="E88" s="176"/>
      <c r="F88" s="173"/>
      <c r="G88" s="105"/>
      <c r="H88" s="173"/>
      <c r="I88" s="105"/>
      <c r="J88" s="173"/>
      <c r="K88" s="163"/>
      <c r="L88" s="173"/>
    </row>
    <row r="89" spans="1:12" ht="17.45" customHeight="1">
      <c r="A89" s="253" t="s">
        <v>225</v>
      </c>
      <c r="B89" s="72"/>
      <c r="C89" s="72"/>
      <c r="D89" s="76"/>
      <c r="E89" s="176"/>
      <c r="F89" s="173">
        <v>0</v>
      </c>
      <c r="G89" s="105"/>
      <c r="H89" s="173">
        <v>0</v>
      </c>
      <c r="I89" s="105"/>
      <c r="J89" s="173">
        <v>4838702590</v>
      </c>
      <c r="K89" s="163"/>
      <c r="L89" s="173">
        <v>0</v>
      </c>
    </row>
    <row r="90" spans="1:12" ht="17.45" customHeight="1">
      <c r="A90" s="253" t="s">
        <v>245</v>
      </c>
      <c r="B90" s="72"/>
      <c r="C90" s="72"/>
      <c r="D90" s="76"/>
      <c r="E90" s="176"/>
      <c r="F90" s="173">
        <v>0</v>
      </c>
      <c r="G90" s="105"/>
      <c r="H90" s="173">
        <v>0</v>
      </c>
      <c r="I90" s="105"/>
      <c r="J90" s="173">
        <v>-3436827835</v>
      </c>
      <c r="K90" s="163"/>
      <c r="L90" s="173">
        <v>-540798528</v>
      </c>
    </row>
    <row r="91" spans="1:12" ht="17.45" customHeight="1">
      <c r="A91" s="253" t="s">
        <v>253</v>
      </c>
      <c r="B91" s="72"/>
      <c r="C91" s="72"/>
      <c r="D91" s="76"/>
      <c r="E91" s="176"/>
      <c r="F91" s="173">
        <v>0</v>
      </c>
      <c r="G91" s="105"/>
      <c r="H91" s="173">
        <v>0</v>
      </c>
      <c r="I91" s="105"/>
      <c r="J91" s="173">
        <v>-43313982</v>
      </c>
      <c r="K91" s="163"/>
      <c r="L91" s="173">
        <v>5112078367</v>
      </c>
    </row>
    <row r="92" spans="1:12" ht="17.45" customHeight="1">
      <c r="A92" s="72" t="s">
        <v>151</v>
      </c>
      <c r="B92" s="72"/>
      <c r="C92" s="72"/>
      <c r="D92" s="76"/>
      <c r="E92" s="183"/>
      <c r="F92" s="163">
        <v>1000000000</v>
      </c>
      <c r="G92" s="163"/>
      <c r="H92" s="163">
        <v>17184740341</v>
      </c>
      <c r="I92" s="105"/>
      <c r="J92" s="163">
        <v>1000000000</v>
      </c>
      <c r="K92" s="163"/>
      <c r="L92" s="173">
        <v>17184740341</v>
      </c>
    </row>
    <row r="93" spans="1:12" ht="17.45" customHeight="1">
      <c r="A93" s="72" t="s">
        <v>108</v>
      </c>
      <c r="B93" s="72"/>
      <c r="C93" s="72"/>
      <c r="D93" s="76"/>
      <c r="E93" s="183"/>
      <c r="F93" s="163">
        <v>-3250000000</v>
      </c>
      <c r="G93" s="163"/>
      <c r="H93" s="163">
        <v>-13064612908</v>
      </c>
      <c r="I93" s="164"/>
      <c r="J93" s="173">
        <v>-3250000000</v>
      </c>
      <c r="K93" s="163"/>
      <c r="L93" s="173">
        <v>-13064612908</v>
      </c>
    </row>
    <row r="94" spans="1:12">
      <c r="A94" s="2" t="s">
        <v>244</v>
      </c>
      <c r="D94" s="76">
        <v>14</v>
      </c>
      <c r="F94" s="10">
        <v>4000000000</v>
      </c>
      <c r="H94" s="10">
        <v>0</v>
      </c>
      <c r="J94" s="10">
        <v>0</v>
      </c>
      <c r="L94" s="10">
        <v>0</v>
      </c>
    </row>
    <row r="95" spans="1:12" ht="17.45" customHeight="1">
      <c r="A95" s="2" t="s">
        <v>243</v>
      </c>
      <c r="B95" s="72"/>
      <c r="C95" s="72"/>
      <c r="D95" s="76">
        <v>14</v>
      </c>
      <c r="E95" s="176"/>
      <c r="F95" s="163">
        <v>-2300000000</v>
      </c>
      <c r="G95" s="163"/>
      <c r="H95" s="163">
        <v>0</v>
      </c>
      <c r="I95" s="164"/>
      <c r="J95" s="173">
        <v>-2300000000</v>
      </c>
      <c r="K95" s="163"/>
      <c r="L95" s="10">
        <v>0</v>
      </c>
    </row>
    <row r="96" spans="1:12" ht="17.45" customHeight="1">
      <c r="A96" s="72" t="s">
        <v>242</v>
      </c>
      <c r="B96" s="72"/>
      <c r="C96" s="72"/>
      <c r="D96" s="76">
        <v>14</v>
      </c>
      <c r="E96" s="176"/>
      <c r="F96" s="163">
        <v>-7463400</v>
      </c>
      <c r="G96" s="163"/>
      <c r="H96" s="163">
        <v>0</v>
      </c>
      <c r="I96" s="164"/>
      <c r="J96" s="10">
        <v>0</v>
      </c>
      <c r="K96" s="163"/>
      <c r="L96" s="10">
        <v>0</v>
      </c>
    </row>
    <row r="97" spans="1:14" ht="17.45" customHeight="1">
      <c r="A97" s="72" t="s">
        <v>163</v>
      </c>
      <c r="B97" s="72"/>
      <c r="C97" s="72"/>
      <c r="D97" s="76"/>
      <c r="E97" s="176"/>
      <c r="F97" s="163">
        <v>0</v>
      </c>
      <c r="G97" s="163"/>
      <c r="H97" s="163">
        <v>10894010000</v>
      </c>
      <c r="I97" s="164"/>
      <c r="J97" s="10">
        <v>0</v>
      </c>
      <c r="K97" s="163"/>
      <c r="L97" s="173">
        <v>500000000</v>
      </c>
    </row>
    <row r="98" spans="1:14" ht="17.45" customHeight="1">
      <c r="A98" s="72" t="s">
        <v>86</v>
      </c>
      <c r="B98" s="72"/>
      <c r="C98" s="72"/>
      <c r="D98" s="76">
        <v>14</v>
      </c>
      <c r="E98" s="176"/>
      <c r="F98" s="163">
        <v>-6500000000</v>
      </c>
      <c r="G98" s="163"/>
      <c r="H98" s="163">
        <v>-1007993920</v>
      </c>
      <c r="I98" s="164"/>
      <c r="J98" s="10">
        <v>0</v>
      </c>
      <c r="K98" s="163"/>
      <c r="L98" s="173">
        <v>-850118920</v>
      </c>
    </row>
    <row r="99" spans="1:14" ht="17.45" customHeight="1">
      <c r="A99" s="72" t="s">
        <v>226</v>
      </c>
      <c r="B99" s="72"/>
      <c r="C99" s="72"/>
      <c r="D99" s="76"/>
      <c r="E99" s="176"/>
      <c r="F99" s="163">
        <v>2664268992</v>
      </c>
      <c r="G99" s="163"/>
      <c r="H99" s="163">
        <v>0</v>
      </c>
      <c r="I99" s="164"/>
      <c r="J99" s="10">
        <v>0</v>
      </c>
      <c r="K99" s="163"/>
      <c r="L99" s="173">
        <v>0</v>
      </c>
    </row>
    <row r="100" spans="1:14" ht="17.45" customHeight="1">
      <c r="A100" s="72" t="s">
        <v>270</v>
      </c>
      <c r="B100" s="72"/>
      <c r="C100" s="72"/>
      <c r="D100" s="76"/>
      <c r="E100" s="176"/>
      <c r="F100" s="163">
        <f>'CE9'!AC24</f>
        <v>3182841248</v>
      </c>
      <c r="G100" s="163"/>
      <c r="H100" s="163">
        <v>0</v>
      </c>
      <c r="I100" s="164"/>
      <c r="J100" s="10">
        <v>0</v>
      </c>
      <c r="K100" s="163"/>
      <c r="L100" s="173">
        <v>0</v>
      </c>
    </row>
    <row r="101" spans="1:14" ht="17.45" customHeight="1">
      <c r="A101" s="72" t="s">
        <v>227</v>
      </c>
      <c r="B101" s="72"/>
      <c r="C101" s="72"/>
      <c r="D101" s="76"/>
      <c r="E101" s="176"/>
      <c r="F101" s="163">
        <f>'CE9'!AC25</f>
        <v>5767504</v>
      </c>
      <c r="G101" s="163"/>
      <c r="H101" s="163" t="s">
        <v>100</v>
      </c>
      <c r="I101" s="164"/>
      <c r="J101" s="10" t="s">
        <v>100</v>
      </c>
      <c r="K101" s="163"/>
      <c r="L101" s="173" t="s">
        <v>100</v>
      </c>
    </row>
    <row r="102" spans="1:14" ht="17.45" customHeight="1">
      <c r="A102" s="72" t="s">
        <v>43</v>
      </c>
      <c r="B102" s="72"/>
      <c r="C102" s="72"/>
      <c r="D102" s="185"/>
      <c r="E102" s="183"/>
      <c r="F102" s="175">
        <v>-2006975895</v>
      </c>
      <c r="G102" s="163"/>
      <c r="H102" s="175">
        <v>-1013955922</v>
      </c>
      <c r="I102" s="164"/>
      <c r="J102" s="175">
        <v>-2006974680</v>
      </c>
      <c r="K102" s="163"/>
      <c r="L102" s="175">
        <v>-1013955597</v>
      </c>
    </row>
    <row r="103" spans="1:14" ht="6" customHeight="1">
      <c r="A103" s="72"/>
      <c r="B103" s="72"/>
      <c r="C103" s="72"/>
      <c r="D103" s="72"/>
      <c r="E103" s="176"/>
      <c r="F103" s="72"/>
      <c r="G103" s="79"/>
      <c r="H103" s="72"/>
      <c r="I103" s="79"/>
      <c r="J103" s="72"/>
      <c r="K103" s="79"/>
      <c r="L103" s="72"/>
    </row>
    <row r="104" spans="1:14" ht="17.45" customHeight="1">
      <c r="A104" s="102" t="s">
        <v>251</v>
      </c>
      <c r="B104" s="72"/>
      <c r="C104" s="72"/>
      <c r="D104" s="76"/>
      <c r="E104" s="176"/>
      <c r="F104" s="175">
        <f>SUM(F89:F102)</f>
        <v>-3211561551</v>
      </c>
      <c r="G104" s="164"/>
      <c r="H104" s="175">
        <f>SUM(H89:H102)</f>
        <v>12992187591</v>
      </c>
      <c r="I104" s="164"/>
      <c r="J104" s="175">
        <f>SUM(J89:J102)</f>
        <v>-5198413907</v>
      </c>
      <c r="K104" s="164"/>
      <c r="L104" s="175">
        <f>SUM(L89:L102)</f>
        <v>7327332755</v>
      </c>
    </row>
    <row r="105" spans="1:14" ht="17.45" customHeight="1">
      <c r="A105" s="72"/>
      <c r="B105" s="72"/>
      <c r="C105" s="72"/>
      <c r="D105" s="76"/>
      <c r="E105" s="176"/>
      <c r="F105" s="163"/>
      <c r="G105" s="163"/>
      <c r="H105" s="163"/>
      <c r="I105" s="164"/>
      <c r="J105" s="163"/>
      <c r="K105" s="163"/>
      <c r="L105" s="163"/>
    </row>
    <row r="106" spans="1:14" ht="17.45" customHeight="1">
      <c r="A106" s="102" t="s">
        <v>250</v>
      </c>
      <c r="B106" s="72"/>
      <c r="C106" s="72"/>
      <c r="D106" s="76"/>
      <c r="E106" s="176"/>
      <c r="F106" s="173">
        <f>F50+F86+F104</f>
        <v>-864827653</v>
      </c>
      <c r="G106" s="164"/>
      <c r="H106" s="173">
        <f>H50+H86+H104</f>
        <v>990908560</v>
      </c>
      <c r="I106" s="164"/>
      <c r="J106" s="173">
        <f>J50+J86+J104</f>
        <v>-387539989</v>
      </c>
      <c r="K106" s="164"/>
      <c r="L106" s="173">
        <f>L50+L86+L104</f>
        <v>915438015</v>
      </c>
    </row>
    <row r="107" spans="1:14" ht="17.45" customHeight="1">
      <c r="A107" s="72" t="s">
        <v>55</v>
      </c>
      <c r="B107" s="72"/>
      <c r="C107" s="72"/>
      <c r="D107" s="76"/>
      <c r="E107" s="176"/>
      <c r="F107" s="163">
        <f>'[1]BS2-4'!H15</f>
        <v>2403686060</v>
      </c>
      <c r="G107" s="163"/>
      <c r="H107" s="163">
        <v>1475613992</v>
      </c>
      <c r="I107" s="164"/>
      <c r="J107" s="163">
        <f>'[1]BS2-4'!L15</f>
        <v>748077021</v>
      </c>
      <c r="K107" s="163"/>
      <c r="L107" s="163">
        <v>996449205</v>
      </c>
    </row>
    <row r="108" spans="1:14" ht="17.45" customHeight="1">
      <c r="A108" s="72" t="s">
        <v>178</v>
      </c>
      <c r="B108" s="72"/>
      <c r="C108" s="72"/>
      <c r="D108" s="76"/>
      <c r="E108" s="176"/>
      <c r="F108" s="175">
        <v>8091483</v>
      </c>
      <c r="G108" s="163"/>
      <c r="H108" s="175">
        <v>-341880</v>
      </c>
      <c r="I108" s="164"/>
      <c r="J108" s="175">
        <v>0</v>
      </c>
      <c r="K108" s="163"/>
      <c r="L108" s="175">
        <v>0</v>
      </c>
    </row>
    <row r="109" spans="1:14" ht="6" customHeight="1">
      <c r="A109" s="72"/>
      <c r="B109" s="72"/>
      <c r="C109" s="72"/>
      <c r="D109" s="72"/>
      <c r="E109" s="176"/>
      <c r="F109" s="72"/>
      <c r="G109" s="79"/>
      <c r="H109" s="72"/>
      <c r="I109" s="79"/>
      <c r="J109" s="72"/>
      <c r="K109" s="79"/>
      <c r="L109" s="72"/>
    </row>
    <row r="110" spans="1:14" ht="17.45" customHeight="1" thickBot="1">
      <c r="A110" s="102" t="s">
        <v>56</v>
      </c>
      <c r="B110" s="72"/>
      <c r="C110" s="72"/>
      <c r="D110" s="185"/>
      <c r="E110" s="176"/>
      <c r="F110" s="186">
        <f>SUM(F106:F109)</f>
        <v>1546949890</v>
      </c>
      <c r="G110" s="164"/>
      <c r="H110" s="186">
        <f>SUM(H106:H109)</f>
        <v>2466180672</v>
      </c>
      <c r="I110" s="164"/>
      <c r="J110" s="186">
        <f>SUM(J106:J109)</f>
        <v>360537032</v>
      </c>
      <c r="K110" s="164"/>
      <c r="L110" s="186">
        <f>SUM(L106:L109)</f>
        <v>1911887220</v>
      </c>
    </row>
    <row r="111" spans="1:14" s="51" customFormat="1" ht="17.45" customHeight="1" thickTop="1">
      <c r="A111" s="187"/>
      <c r="B111" s="187"/>
      <c r="C111" s="187"/>
      <c r="D111" s="188"/>
      <c r="E111" s="189"/>
      <c r="F111" s="190"/>
      <c r="G111" s="191"/>
      <c r="H111" s="192"/>
      <c r="I111" s="191"/>
      <c r="J111" s="192"/>
      <c r="K111" s="191"/>
      <c r="L111" s="192"/>
      <c r="N111" s="193"/>
    </row>
    <row r="112" spans="1:14" ht="17.45" customHeight="1">
      <c r="A112" s="87" t="s">
        <v>96</v>
      </c>
      <c r="B112" s="194"/>
      <c r="C112" s="194"/>
      <c r="D112" s="194"/>
      <c r="E112" s="194"/>
      <c r="F112" s="195"/>
      <c r="G112" s="196"/>
      <c r="H112" s="195"/>
      <c r="I112" s="196"/>
      <c r="J112" s="195"/>
      <c r="K112" s="196"/>
      <c r="L112" s="195"/>
    </row>
    <row r="113" spans="1:14" ht="17.45" customHeight="1">
      <c r="A113" s="88" t="s">
        <v>135</v>
      </c>
      <c r="B113" s="88"/>
      <c r="C113" s="72"/>
      <c r="D113" s="88"/>
      <c r="E113" s="88"/>
      <c r="F113" s="173"/>
      <c r="G113" s="197"/>
      <c r="H113" s="173"/>
      <c r="I113" s="197"/>
      <c r="J113" s="198"/>
      <c r="K113" s="197"/>
      <c r="L113" s="198"/>
    </row>
    <row r="114" spans="1:14" ht="17.45" customHeight="1">
      <c r="A114" s="194"/>
      <c r="B114" s="194" t="s">
        <v>97</v>
      </c>
      <c r="C114" s="194"/>
      <c r="D114" s="101" t="s">
        <v>181</v>
      </c>
      <c r="E114" s="194"/>
      <c r="F114" s="173">
        <v>498371128</v>
      </c>
      <c r="G114" s="173">
        <v>0</v>
      </c>
      <c r="H114" s="173">
        <v>174385868</v>
      </c>
      <c r="I114" s="173">
        <v>0</v>
      </c>
      <c r="J114" s="198">
        <v>0</v>
      </c>
      <c r="K114" s="199" t="e">
        <v>#REF!</v>
      </c>
      <c r="L114" s="198">
        <v>1041319</v>
      </c>
    </row>
    <row r="115" spans="1:14" ht="17.45" customHeight="1">
      <c r="A115" s="88" t="s">
        <v>136</v>
      </c>
      <c r="B115" s="194"/>
      <c r="C115" s="194"/>
      <c r="D115" s="101"/>
      <c r="E115" s="194"/>
      <c r="F115" s="173" t="s">
        <v>100</v>
      </c>
      <c r="G115" s="173">
        <v>0</v>
      </c>
      <c r="H115" s="173">
        <v>0</v>
      </c>
      <c r="I115" s="197"/>
      <c r="J115" s="198" t="s">
        <v>100</v>
      </c>
      <c r="K115" s="199" t="e">
        <v>#REF!</v>
      </c>
      <c r="L115" s="198">
        <v>4335619244</v>
      </c>
    </row>
    <row r="116" spans="1:14" ht="17.45" customHeight="1">
      <c r="A116" s="88" t="s">
        <v>137</v>
      </c>
      <c r="B116" s="194"/>
      <c r="C116" s="194"/>
      <c r="D116" s="101"/>
      <c r="E116" s="194"/>
      <c r="F116" s="173" t="s">
        <v>100</v>
      </c>
      <c r="G116" s="173">
        <v>0</v>
      </c>
      <c r="H116" s="173">
        <v>0</v>
      </c>
      <c r="I116" s="197"/>
      <c r="J116" s="198" t="s">
        <v>100</v>
      </c>
      <c r="K116" s="199" t="e">
        <v>#REF!</v>
      </c>
      <c r="L116" s="198">
        <v>142500003</v>
      </c>
    </row>
    <row r="117" spans="1:14" ht="17.45" customHeight="1">
      <c r="A117" s="88" t="s">
        <v>276</v>
      </c>
      <c r="B117" s="194"/>
      <c r="C117" s="194"/>
      <c r="D117" s="101"/>
      <c r="E117" s="194"/>
      <c r="F117" s="173">
        <v>69556565</v>
      </c>
      <c r="G117" s="173"/>
      <c r="H117" s="173">
        <v>0</v>
      </c>
      <c r="I117" s="197"/>
      <c r="J117" s="198">
        <v>887307</v>
      </c>
      <c r="K117" s="199"/>
      <c r="L117" s="198">
        <v>0</v>
      </c>
    </row>
    <row r="118" spans="1:14" ht="15" customHeight="1">
      <c r="A118" s="88"/>
      <c r="B118" s="194"/>
      <c r="C118" s="194"/>
      <c r="D118" s="101"/>
      <c r="E118" s="194"/>
      <c r="F118" s="173"/>
      <c r="G118" s="173"/>
      <c r="H118" s="173"/>
      <c r="I118" s="197"/>
      <c r="J118" s="198"/>
      <c r="K118" s="199"/>
      <c r="L118" s="198"/>
    </row>
    <row r="119" spans="1:14" s="165" customFormat="1">
      <c r="A119" s="11" t="s">
        <v>104</v>
      </c>
      <c r="B119" s="11"/>
      <c r="C119" s="11"/>
      <c r="D119" s="47"/>
      <c r="E119" s="11"/>
      <c r="F119" s="200"/>
      <c r="G119" s="12"/>
      <c r="H119" s="200"/>
      <c r="I119" s="12"/>
      <c r="J119" s="200"/>
      <c r="K119" s="12"/>
      <c r="L119" s="200"/>
      <c r="N119" s="167"/>
    </row>
    <row r="120" spans="1:14" s="165" customFormat="1">
      <c r="A120" s="2"/>
      <c r="B120" s="2"/>
      <c r="C120" s="2"/>
      <c r="D120" s="254"/>
      <c r="E120" s="2"/>
      <c r="F120" s="10"/>
      <c r="G120" s="5"/>
      <c r="H120" s="10"/>
      <c r="I120" s="5"/>
      <c r="J120" s="10"/>
      <c r="K120" s="5"/>
      <c r="L120" s="10"/>
      <c r="N120" s="167"/>
    </row>
    <row r="121" spans="1:14" s="165" customFormat="1">
      <c r="A121" s="2"/>
      <c r="B121" s="2"/>
      <c r="C121" s="2"/>
      <c r="D121" s="254"/>
      <c r="E121" s="2"/>
      <c r="F121" s="10"/>
      <c r="G121" s="5"/>
      <c r="H121" s="10"/>
      <c r="I121" s="5"/>
      <c r="J121" s="10"/>
      <c r="K121" s="5"/>
      <c r="L121" s="10"/>
      <c r="N121" s="167"/>
    </row>
    <row r="122" spans="1:14" s="165" customFormat="1">
      <c r="A122" s="2"/>
      <c r="B122" s="2"/>
      <c r="C122" s="2"/>
      <c r="D122" s="254"/>
      <c r="E122" s="2"/>
      <c r="F122" s="10"/>
      <c r="G122" s="5"/>
      <c r="H122" s="10"/>
      <c r="I122" s="5"/>
      <c r="J122" s="10"/>
      <c r="K122" s="5"/>
      <c r="L122" s="10"/>
      <c r="N122" s="167"/>
    </row>
    <row r="123" spans="1:14" s="165" customFormat="1">
      <c r="A123" s="2"/>
      <c r="B123" s="2"/>
      <c r="C123" s="2"/>
      <c r="D123" s="254"/>
      <c r="E123" s="2"/>
      <c r="F123" s="10">
        <f>F110-'BS2-4'!F15</f>
        <v>0</v>
      </c>
      <c r="G123" s="5"/>
      <c r="H123" s="10"/>
      <c r="I123" s="5"/>
      <c r="J123" s="10">
        <f>J110-'BS2-4'!J15</f>
        <v>0</v>
      </c>
      <c r="K123" s="5"/>
      <c r="L123" s="10"/>
      <c r="N123" s="167"/>
    </row>
  </sheetData>
  <mergeCells count="4">
    <mergeCell ref="F5:H5"/>
    <mergeCell ref="J5:L5"/>
    <mergeCell ref="F65:H65"/>
    <mergeCell ref="J65:L65"/>
  </mergeCells>
  <pageMargins left="0.8" right="0.5" top="0.5" bottom="0.6" header="0.49" footer="0.4"/>
  <pageSetup paperSize="9" scale="80" firstPageNumber="11" fitToHeight="0" orientation="portrait" blackAndWhite="1" useFirstPageNumber="1" horizontalDpi="1200" verticalDpi="1200" r:id="rId1"/>
  <headerFooter>
    <oddFooter>&amp;R&amp;"Angsana New,Regular"&amp;12   &amp;P</oddFooter>
  </headerFooter>
  <rowBreaks count="2" manualBreakCount="2">
    <brk id="60" max="16383" man="1"/>
    <brk id="119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BS2-4</vt:lpstr>
      <vt:lpstr>Sheet1</vt:lpstr>
      <vt:lpstr>PL5-6</vt:lpstr>
      <vt:lpstr>PL7-8</vt:lpstr>
      <vt:lpstr>CE9</vt:lpstr>
      <vt:lpstr>CE10</vt:lpstr>
      <vt:lpstr>CF11-12</vt:lpstr>
      <vt:lpstr>'BS2-4'!Print_Area</vt:lpstr>
      <vt:lpstr>'CE9'!Print_Area</vt:lpstr>
      <vt:lpstr>'CF11-12'!Print_Area</vt:lpstr>
      <vt:lpstr>'PL7-8'!Print_Area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suwannee</dc:creator>
  <cp:lastModifiedBy>Krisana Yumthieng</cp:lastModifiedBy>
  <cp:lastPrinted>2017-11-07T01:37:11Z</cp:lastPrinted>
  <dcterms:created xsi:type="dcterms:W3CDTF">2013-02-28T11:55:39Z</dcterms:created>
  <dcterms:modified xsi:type="dcterms:W3CDTF">2017-11-07T03:06:54Z</dcterms:modified>
</cp:coreProperties>
</file>